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0" windowWidth="7515" windowHeight="9480" activeTab="3"/>
  </bookViews>
  <sheets>
    <sheet name="H13" sheetId="1" r:id="rId1"/>
    <sheet name="H13 (2)" sheetId="2" r:id="rId2"/>
    <sheet name="H13・1人当り" sheetId="3" r:id="rId3"/>
    <sheet name="H13 説明用" sheetId="4" r:id="rId4"/>
  </sheets>
  <definedNames>
    <definedName name="_xlnm.Print_Area" localSheetId="1">'H13 (2)'!$B$1:$S$49</definedName>
    <definedName name="_xlnm.Print_Area" localSheetId="3">'H13 説明用'!$A$1:$T$49</definedName>
  </definedNames>
  <calcPr fullCalcOnLoad="1"/>
</workbook>
</file>

<file path=xl/sharedStrings.xml><?xml version="1.0" encoding="utf-8"?>
<sst xmlns="http://schemas.openxmlformats.org/spreadsheetml/2006/main" count="396" uniqueCount="164">
  <si>
    <t>（単位：千円）</t>
  </si>
  <si>
    <t>【資産の部】</t>
  </si>
  <si>
    <t>有形固定資産</t>
  </si>
  <si>
    <t>農林水産業費</t>
  </si>
  <si>
    <t>その他</t>
  </si>
  <si>
    <t>計</t>
  </si>
  <si>
    <t>有形固定資産合計</t>
  </si>
  <si>
    <t>投資等</t>
  </si>
  <si>
    <t>投資及び出資金</t>
  </si>
  <si>
    <t>特定目的基金</t>
  </si>
  <si>
    <t>土地開発基金</t>
  </si>
  <si>
    <t>定額運用基金</t>
  </si>
  <si>
    <t>投資合計</t>
  </si>
  <si>
    <t>流動資産</t>
  </si>
  <si>
    <t>現金・預金</t>
  </si>
  <si>
    <t>財政調整基金</t>
  </si>
  <si>
    <t>歳計現金</t>
  </si>
  <si>
    <t>現金・預金計</t>
  </si>
  <si>
    <t>未収金</t>
  </si>
  <si>
    <t>地方税</t>
  </si>
  <si>
    <t>未収金計</t>
  </si>
  <si>
    <t>流動資産合計</t>
  </si>
  <si>
    <t>資産合計</t>
  </si>
  <si>
    <t>減債基金</t>
  </si>
  <si>
    <t>【負債の部】</t>
  </si>
  <si>
    <t>固定負債</t>
  </si>
  <si>
    <t>退職給与引当金</t>
  </si>
  <si>
    <t>固定負債合計</t>
  </si>
  <si>
    <t>流動負債</t>
  </si>
  <si>
    <t>翌年度償還予定額</t>
  </si>
  <si>
    <t>流動負債合計</t>
  </si>
  <si>
    <t>負債合計</t>
  </si>
  <si>
    <t>【正味資産の部】</t>
  </si>
  <si>
    <t>国庫支出金</t>
  </si>
  <si>
    <t>県支出金</t>
  </si>
  <si>
    <t>一般財源等</t>
  </si>
  <si>
    <t>正味資産合計</t>
  </si>
  <si>
    <t>負債・正味資産合計</t>
  </si>
  <si>
    <t>総　務　費</t>
  </si>
  <si>
    <t>民　生　費</t>
  </si>
  <si>
    <t>衛　生　費</t>
  </si>
  <si>
    <t>商　工　費</t>
  </si>
  <si>
    <t>土　木　費</t>
  </si>
  <si>
    <t>消　防　費</t>
  </si>
  <si>
    <t>教　育　費</t>
  </si>
  <si>
    <t>そ　の　他</t>
  </si>
  <si>
    <t>貸　付　金</t>
  </si>
  <si>
    <t>基 　　　金</t>
  </si>
  <si>
    <t>基  金  計</t>
  </si>
  <si>
    <t>地　方　債</t>
  </si>
  <si>
    <t>借　　　　　　　　　　　　　　　　　　方</t>
  </si>
  <si>
    <t>貸　　　　　　　　　　　　　　方</t>
  </si>
  <si>
    <t>※債務負担行為に関する情報</t>
  </si>
  <si>
    <t>①物件の購入等</t>
  </si>
  <si>
    <t>②債務保証及び損失補償</t>
  </si>
  <si>
    <t>１．</t>
  </si>
  <si>
    <t>１．</t>
  </si>
  <si>
    <t>（１）</t>
  </si>
  <si>
    <t>（２）</t>
  </si>
  <si>
    <t>（１）</t>
  </si>
  <si>
    <t>（３）</t>
  </si>
  <si>
    <t>（４）</t>
  </si>
  <si>
    <t>（２）</t>
  </si>
  <si>
    <t>（５）</t>
  </si>
  <si>
    <t>（６）</t>
  </si>
  <si>
    <t>（７）</t>
  </si>
  <si>
    <t>（８）</t>
  </si>
  <si>
    <t>（９）</t>
  </si>
  <si>
    <t>２．</t>
  </si>
  <si>
    <t>)</t>
  </si>
  <si>
    <t>（１）</t>
  </si>
  <si>
    <t>２．</t>
  </si>
  <si>
    <t>（１）</t>
  </si>
  <si>
    <t>（２）</t>
  </si>
  <si>
    <t>（３）</t>
  </si>
  <si>
    <t>①</t>
  </si>
  <si>
    <t>②</t>
  </si>
  <si>
    <t>③</t>
  </si>
  <si>
    <t>３．</t>
  </si>
  <si>
    <t>１．</t>
  </si>
  <si>
    <t>（１）</t>
  </si>
  <si>
    <t>①</t>
  </si>
  <si>
    <t>②</t>
  </si>
  <si>
    <t>③</t>
  </si>
  <si>
    <t>３．</t>
  </si>
  <si>
    <t>（２）</t>
  </si>
  <si>
    <t>①</t>
  </si>
  <si>
    <t>②</t>
  </si>
  <si>
    <t>（２）</t>
  </si>
  <si>
    <t>（４）</t>
  </si>
  <si>
    <t>（１）</t>
  </si>
  <si>
    <t>千円</t>
  </si>
  <si>
    <t>翌年度繰上充用金</t>
  </si>
  <si>
    <t>　　　　　　　　（　うち土地</t>
  </si>
  <si>
    <t>（２）</t>
  </si>
  <si>
    <t>（１）</t>
  </si>
  <si>
    <t>（５）</t>
  </si>
  <si>
    <t>（２）</t>
  </si>
  <si>
    <t>（６）</t>
  </si>
  <si>
    <t>（７）</t>
  </si>
  <si>
    <t>（９）</t>
  </si>
  <si>
    <t>)</t>
  </si>
  <si>
    <t>２．</t>
  </si>
  <si>
    <t>２．</t>
  </si>
  <si>
    <t>（２）</t>
  </si>
  <si>
    <t>（３）</t>
  </si>
  <si>
    <t>①</t>
  </si>
  <si>
    <t>③</t>
  </si>
  <si>
    <t>３．</t>
  </si>
  <si>
    <t>（１）</t>
  </si>
  <si>
    <t>①</t>
  </si>
  <si>
    <t>②</t>
  </si>
  <si>
    <t>１．</t>
  </si>
  <si>
    <t>③</t>
  </si>
  <si>
    <t>２．</t>
  </si>
  <si>
    <t>（２）</t>
  </si>
  <si>
    <t>①</t>
  </si>
  <si>
    <t>３．</t>
  </si>
  <si>
    <t>②</t>
  </si>
  <si>
    <t>　　　　　（　うち土地</t>
  </si>
  <si>
    <t>（７）</t>
  </si>
  <si>
    <t>２．</t>
  </si>
  <si>
    <t>（１）</t>
  </si>
  <si>
    <t>③</t>
  </si>
  <si>
    <t>)</t>
  </si>
  <si>
    <t>平　成　１３　年　度　鳥　取　市　貸　借　対　照　表</t>
  </si>
  <si>
    <t>（　　平　成　１４　年　３　月　３１　日　現　在　　）</t>
  </si>
  <si>
    <t>平　成　１３　年　度　鳥　取　市　貸　借　対　照　表　（市民１人当たり）</t>
  </si>
  <si>
    <t>（単位：円）</t>
  </si>
  <si>
    <t>※平成13年度末人口</t>
  </si>
  <si>
    <t>149,595人</t>
  </si>
  <si>
    <t>住民1人当り(円)</t>
  </si>
  <si>
    <t>③利子補給等に係るもの</t>
  </si>
  <si>
    <t>平　成　１３　年　度　鳥　取　市　貸　借　対　照　表　（ バ ラ ン ス シ ー ト )</t>
  </si>
  <si>
    <t>１．</t>
  </si>
  <si>
    <t>１．</t>
  </si>
  <si>
    <t>（３）</t>
  </si>
  <si>
    <t>（４）</t>
  </si>
  <si>
    <t>（５）</t>
  </si>
  <si>
    <t>（２）</t>
  </si>
  <si>
    <t>（６）</t>
  </si>
  <si>
    <t>（７）</t>
  </si>
  <si>
    <t>（８）</t>
  </si>
  <si>
    <t>（９）</t>
  </si>
  <si>
    <t>)</t>
  </si>
  <si>
    <t>２．</t>
  </si>
  <si>
    <t>２．</t>
  </si>
  <si>
    <t>（１）</t>
  </si>
  <si>
    <t>（２）</t>
  </si>
  <si>
    <t>（３）</t>
  </si>
  <si>
    <t>①</t>
  </si>
  <si>
    <t>②</t>
  </si>
  <si>
    <t>③</t>
  </si>
  <si>
    <t>３．</t>
  </si>
  <si>
    <t>（１）</t>
  </si>
  <si>
    <t>①</t>
  </si>
  <si>
    <t>②</t>
  </si>
  <si>
    <t>③</t>
  </si>
  <si>
    <t>２．</t>
  </si>
  <si>
    <t>（２）</t>
  </si>
  <si>
    <t>①</t>
  </si>
  <si>
    <t>３．</t>
  </si>
  <si>
    <t>②</t>
  </si>
  <si>
    <t>人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</si>
</sst>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;[Red]#,##0"/>
    <numFmt numFmtId="178" formatCode="#,##0_);\(#,##0\)"/>
    <numFmt numFmtId="179" formatCode="#,##0_ "/>
    <numFmt numFmtId="180" formatCode="0_ "/>
    <numFmt numFmtId="181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49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7" fontId="0" fillId="0" borderId="0" xfId="0" applyNumberFormat="1" applyBorder="1" applyAlignment="1">
      <alignment/>
    </xf>
    <xf numFmtId="177" fontId="0" fillId="0" borderId="1" xfId="0" applyNumberFormat="1" applyBorder="1" applyAlignment="1">
      <alignment/>
    </xf>
    <xf numFmtId="177" fontId="0" fillId="0" borderId="5" xfId="0" applyNumberFormat="1" applyBorder="1" applyAlignment="1">
      <alignment/>
    </xf>
    <xf numFmtId="0" fontId="0" fillId="0" borderId="8" xfId="0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178" fontId="0" fillId="0" borderId="1" xfId="0" applyNumberFormat="1" applyBorder="1" applyAlignment="1">
      <alignment/>
    </xf>
    <xf numFmtId="178" fontId="0" fillId="0" borderId="0" xfId="0" applyNumberFormat="1" applyBorder="1" applyAlignment="1">
      <alignment/>
    </xf>
    <xf numFmtId="179" fontId="0" fillId="0" borderId="1" xfId="0" applyNumberFormat="1" applyBorder="1" applyAlignment="1">
      <alignment/>
    </xf>
    <xf numFmtId="179" fontId="0" fillId="0" borderId="5" xfId="0" applyNumberFormat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Border="1" applyAlignment="1">
      <alignment horizontal="distributed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180" fontId="0" fillId="0" borderId="0" xfId="0" applyNumberFormat="1" applyBorder="1" applyAlignment="1">
      <alignment/>
    </xf>
    <xf numFmtId="179" fontId="0" fillId="0" borderId="0" xfId="0" applyNumberFormat="1" applyBorder="1" applyAlignment="1">
      <alignment horizontal="right"/>
    </xf>
    <xf numFmtId="179" fontId="0" fillId="0" borderId="1" xfId="0" applyNumberFormat="1" applyBorder="1" applyAlignment="1">
      <alignment horizontal="right"/>
    </xf>
    <xf numFmtId="49" fontId="0" fillId="0" borderId="0" xfId="0" applyNumberFormat="1" applyBorder="1" applyAlignment="1">
      <alignment/>
    </xf>
    <xf numFmtId="178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177" fontId="3" fillId="0" borderId="0" xfId="0" applyNumberFormat="1" applyFont="1" applyBorder="1" applyAlignment="1">
      <alignment/>
    </xf>
    <xf numFmtId="177" fontId="3" fillId="0" borderId="1" xfId="0" applyNumberFormat="1" applyFont="1" applyBorder="1" applyAlignment="1">
      <alignment/>
    </xf>
    <xf numFmtId="177" fontId="3" fillId="0" borderId="5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9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178" fontId="3" fillId="0" borderId="1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Fill="1" applyAlignment="1">
      <alignment/>
    </xf>
    <xf numFmtId="178" fontId="0" fillId="0" borderId="1" xfId="0" applyNumberFormat="1" applyFill="1" applyBorder="1" applyAlignment="1">
      <alignment/>
    </xf>
    <xf numFmtId="0" fontId="0" fillId="0" borderId="3" xfId="0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177" fontId="0" fillId="3" borderId="1" xfId="0" applyNumberFormat="1" applyFill="1" applyBorder="1" applyAlignment="1">
      <alignment/>
    </xf>
    <xf numFmtId="177" fontId="0" fillId="3" borderId="5" xfId="0" applyNumberFormat="1" applyFill="1" applyBorder="1" applyAlignment="1">
      <alignment/>
    </xf>
    <xf numFmtId="38" fontId="0" fillId="3" borderId="5" xfId="16" applyFill="1" applyBorder="1" applyAlignment="1">
      <alignment/>
    </xf>
    <xf numFmtId="38" fontId="0" fillId="3" borderId="1" xfId="16" applyFill="1" applyBorder="1" applyAlignment="1">
      <alignment/>
    </xf>
    <xf numFmtId="177" fontId="0" fillId="3" borderId="0" xfId="0" applyNumberFormat="1" applyFill="1" applyBorder="1" applyAlignment="1">
      <alignment/>
    </xf>
    <xf numFmtId="38" fontId="0" fillId="3" borderId="0" xfId="16" applyFill="1" applyAlignment="1">
      <alignment/>
    </xf>
    <xf numFmtId="178" fontId="0" fillId="3" borderId="1" xfId="0" applyNumberFormat="1" applyFill="1" applyBorder="1" applyAlignment="1">
      <alignment/>
    </xf>
    <xf numFmtId="178" fontId="0" fillId="3" borderId="0" xfId="0" applyNumberFormat="1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Border="1" applyAlignment="1">
      <alignment/>
    </xf>
    <xf numFmtId="38" fontId="0" fillId="3" borderId="1" xfId="16" applyFill="1" applyBorder="1" applyAlignment="1">
      <alignment/>
    </xf>
    <xf numFmtId="38" fontId="0" fillId="3" borderId="5" xfId="16" applyFill="1" applyBorder="1" applyAlignment="1">
      <alignment/>
    </xf>
    <xf numFmtId="38" fontId="0" fillId="3" borderId="0" xfId="16" applyFill="1" applyAlignment="1">
      <alignment/>
    </xf>
    <xf numFmtId="49" fontId="0" fillId="0" borderId="0" xfId="0" applyNumberFormat="1" applyBorder="1" applyAlignment="1">
      <alignment horizont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79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10</xdr:row>
      <xdr:rowOff>142875</xdr:rowOff>
    </xdr:from>
    <xdr:to>
      <xdr:col>0</xdr:col>
      <xdr:colOff>1485900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 rot="10800000">
          <a:off x="152400" y="2019300"/>
          <a:ext cx="1333500" cy="1400175"/>
        </a:xfrm>
        <a:prstGeom prst="wedgeRoundRectCallout">
          <a:avLst>
            <a:gd name="adj1" fmla="val -65004"/>
            <a:gd name="adj2" fmla="val -44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学校・道路などの公有財産で、減価償却後の価格を計上しています。
　土地代は買ったときの価格で計上しています。</a:t>
          </a:r>
        </a:p>
      </xdr:txBody>
    </xdr:sp>
    <xdr:clientData/>
  </xdr:twoCellAnchor>
  <xdr:twoCellAnchor>
    <xdr:from>
      <xdr:col>0</xdr:col>
      <xdr:colOff>180975</xdr:colOff>
      <xdr:row>22</xdr:row>
      <xdr:rowOff>152400</xdr:rowOff>
    </xdr:from>
    <xdr:to>
      <xdr:col>0</xdr:col>
      <xdr:colOff>1485900</xdr:colOff>
      <xdr:row>27</xdr:row>
      <xdr:rowOff>47625</xdr:rowOff>
    </xdr:to>
    <xdr:sp>
      <xdr:nvSpPr>
        <xdr:cNvPr id="2" name="AutoShape 2"/>
        <xdr:cNvSpPr>
          <a:spLocks/>
        </xdr:cNvSpPr>
      </xdr:nvSpPr>
      <xdr:spPr>
        <a:xfrm rot="10800000">
          <a:off x="180975" y="4086225"/>
          <a:ext cx="1304925" cy="752475"/>
        </a:xfrm>
        <a:prstGeom prst="wedgeRoundRectCallout">
          <a:avLst>
            <a:gd name="adj1" fmla="val -65328"/>
            <a:gd name="adj2" fmla="val -77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出資金・貸付金や福祉や生涯学習などの振興に充てる積立金
　</a:t>
          </a:r>
        </a:p>
      </xdr:txBody>
    </xdr:sp>
    <xdr:clientData/>
  </xdr:twoCellAnchor>
  <xdr:twoCellAnchor>
    <xdr:from>
      <xdr:col>0</xdr:col>
      <xdr:colOff>409575</xdr:colOff>
      <xdr:row>3</xdr:row>
      <xdr:rowOff>142875</xdr:rowOff>
    </xdr:from>
    <xdr:to>
      <xdr:col>0</xdr:col>
      <xdr:colOff>1285875</xdr:colOff>
      <xdr:row>5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09575" y="704850"/>
          <a:ext cx="876300" cy="466725"/>
        </a:xfrm>
        <a:prstGeom prst="wedgeRoundRectCallout">
          <a:avLst>
            <a:gd name="adj1" fmla="val 189129"/>
            <a:gd name="adj2" fmla="val -4795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何にいくら使ったか</a:t>
          </a:r>
        </a:p>
      </xdr:txBody>
    </xdr:sp>
    <xdr:clientData/>
  </xdr:twoCellAnchor>
  <xdr:twoCellAnchor>
    <xdr:from>
      <xdr:col>5</xdr:col>
      <xdr:colOff>123825</xdr:colOff>
      <xdr:row>4</xdr:row>
      <xdr:rowOff>38100</xdr:rowOff>
    </xdr:from>
    <xdr:to>
      <xdr:col>5</xdr:col>
      <xdr:colOff>1200150</xdr:colOff>
      <xdr:row>6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3295650" y="885825"/>
          <a:ext cx="1076325" cy="457200"/>
        </a:xfrm>
        <a:prstGeom prst="wedgeRoundRectCallout">
          <a:avLst>
            <a:gd name="adj1" fmla="val -106638"/>
            <a:gd name="adj2" fmla="val 2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将来に引き継ぐ財産</a:t>
          </a:r>
        </a:p>
      </xdr:txBody>
    </xdr:sp>
    <xdr:clientData/>
  </xdr:twoCellAnchor>
  <xdr:twoCellAnchor>
    <xdr:from>
      <xdr:col>0</xdr:col>
      <xdr:colOff>152400</xdr:colOff>
      <xdr:row>30</xdr:row>
      <xdr:rowOff>142875</xdr:rowOff>
    </xdr:from>
    <xdr:to>
      <xdr:col>0</xdr:col>
      <xdr:colOff>1466850</xdr:colOff>
      <xdr:row>39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52400" y="5448300"/>
          <a:ext cx="1314450" cy="1543050"/>
        </a:xfrm>
        <a:prstGeom prst="wedgeRoundRectCallout">
          <a:avLst>
            <a:gd name="adj1" fmla="val 68842"/>
            <a:gd name="adj2" fmla="val -481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現金で持っているものと必要時にすぐ現金化できる預金のほか、市税など市に納めてもらうお金のうち、未納になっているもの</a:t>
          </a:r>
        </a:p>
      </xdr:txBody>
    </xdr:sp>
    <xdr:clientData/>
  </xdr:twoCellAnchor>
  <xdr:twoCellAnchor>
    <xdr:from>
      <xdr:col>19</xdr:col>
      <xdr:colOff>180975</xdr:colOff>
      <xdr:row>3</xdr:row>
      <xdr:rowOff>104775</xdr:rowOff>
    </xdr:from>
    <xdr:to>
      <xdr:col>19</xdr:col>
      <xdr:colOff>1133475</xdr:colOff>
      <xdr:row>5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1972925" y="666750"/>
          <a:ext cx="952500" cy="495300"/>
        </a:xfrm>
        <a:prstGeom prst="wedgeRoundRectCallout">
          <a:avLst>
            <a:gd name="adj1" fmla="val -147333"/>
            <a:gd name="adj2" fmla="val -4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どこからいくら集めたか</a:t>
          </a:r>
        </a:p>
      </xdr:txBody>
    </xdr:sp>
    <xdr:clientData/>
  </xdr:twoCellAnchor>
  <xdr:twoCellAnchor>
    <xdr:from>
      <xdr:col>19</xdr:col>
      <xdr:colOff>123825</xdr:colOff>
      <xdr:row>7</xdr:row>
      <xdr:rowOff>28575</xdr:rowOff>
    </xdr:from>
    <xdr:to>
      <xdr:col>19</xdr:col>
      <xdr:colOff>1352550</xdr:colOff>
      <xdr:row>13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11915775" y="1390650"/>
          <a:ext cx="1228725" cy="1104900"/>
        </a:xfrm>
        <a:prstGeom prst="wedgeRoundRectCallout">
          <a:avLst>
            <a:gd name="adj1" fmla="val -77907"/>
            <a:gd name="adj2" fmla="val -258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平成13年度末の地方債元金現在高から翌年度（14年度）に返済する分を差し引いた額
</a:t>
          </a:r>
        </a:p>
      </xdr:txBody>
    </xdr:sp>
    <xdr:clientData/>
  </xdr:twoCellAnchor>
  <xdr:twoCellAnchor>
    <xdr:from>
      <xdr:col>19</xdr:col>
      <xdr:colOff>152400</xdr:colOff>
      <xdr:row>14</xdr:row>
      <xdr:rowOff>28575</xdr:rowOff>
    </xdr:from>
    <xdr:to>
      <xdr:col>19</xdr:col>
      <xdr:colOff>1333500</xdr:colOff>
      <xdr:row>23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11944350" y="2590800"/>
          <a:ext cx="1181100" cy="1676400"/>
        </a:xfrm>
        <a:prstGeom prst="wedgeRoundRectCallout">
          <a:avLst>
            <a:gd name="adj1" fmla="val -82259"/>
            <a:gd name="adj2" fmla="val -761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年度末に全職員が退職した場合の退職金の総額。実際に今支払うものではないが、将来必要なものとして負債に計上しています。</a:t>
          </a:r>
        </a:p>
      </xdr:txBody>
    </xdr:sp>
    <xdr:clientData/>
  </xdr:twoCellAnchor>
  <xdr:twoCellAnchor>
    <xdr:from>
      <xdr:col>19</xdr:col>
      <xdr:colOff>142875</xdr:colOff>
      <xdr:row>26</xdr:row>
      <xdr:rowOff>66675</xdr:rowOff>
    </xdr:from>
    <xdr:to>
      <xdr:col>19</xdr:col>
      <xdr:colOff>1381125</xdr:colOff>
      <xdr:row>29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1934825" y="4686300"/>
          <a:ext cx="1238250" cy="447675"/>
        </a:xfrm>
        <a:prstGeom prst="wedgeRoundRectCallout">
          <a:avLst>
            <a:gd name="adj1" fmla="val -79592"/>
            <a:gd name="adj2" fmla="val -260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地方債の翌年度の返済予定額</a:t>
          </a:r>
        </a:p>
      </xdr:txBody>
    </xdr:sp>
    <xdr:clientData/>
  </xdr:twoCellAnchor>
  <xdr:twoCellAnchor>
    <xdr:from>
      <xdr:col>13</xdr:col>
      <xdr:colOff>1133475</xdr:colOff>
      <xdr:row>5</xdr:row>
      <xdr:rowOff>47625</xdr:rowOff>
    </xdr:from>
    <xdr:to>
      <xdr:col>14</xdr:col>
      <xdr:colOff>1247775</xdr:colOff>
      <xdr:row>6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8143875" y="1066800"/>
          <a:ext cx="1533525" cy="276225"/>
        </a:xfrm>
        <a:prstGeom prst="wedgeRoundRectCallout">
          <a:avLst>
            <a:gd name="adj1" fmla="val -86648"/>
            <a:gd name="adj2" fmla="val -327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将来に負担のある額</a:t>
          </a:r>
        </a:p>
      </xdr:txBody>
    </xdr:sp>
    <xdr:clientData/>
  </xdr:twoCellAnchor>
  <xdr:twoCellAnchor>
    <xdr:from>
      <xdr:col>19</xdr:col>
      <xdr:colOff>152400</xdr:colOff>
      <xdr:row>33</xdr:row>
      <xdr:rowOff>152400</xdr:rowOff>
    </xdr:from>
    <xdr:to>
      <xdr:col>19</xdr:col>
      <xdr:colOff>1371600</xdr:colOff>
      <xdr:row>41</xdr:row>
      <xdr:rowOff>19050</xdr:rowOff>
    </xdr:to>
    <xdr:sp>
      <xdr:nvSpPr>
        <xdr:cNvPr id="11" name="AutoShape 11"/>
        <xdr:cNvSpPr>
          <a:spLocks/>
        </xdr:cNvSpPr>
      </xdr:nvSpPr>
      <xdr:spPr>
        <a:xfrm>
          <a:off x="11944350" y="5972175"/>
          <a:ext cx="1219200" cy="1238250"/>
        </a:xfrm>
        <a:prstGeom prst="wedgeRoundRectCallout">
          <a:avLst>
            <a:gd name="adj1" fmla="val -75000"/>
            <a:gd name="adj2" fmla="val 28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資産から負債を引いたもの、今までの世代が学校や・道路などを建設するため負担した額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zoomScale="75" zoomScaleNormal="75" workbookViewId="0" topLeftCell="A1">
      <selection activeCell="F23" sqref="F23"/>
    </sheetView>
  </sheetViews>
  <sheetFormatPr defaultColWidth="9.00390625" defaultRowHeight="13.5"/>
  <cols>
    <col min="1" max="2" width="1.625" style="0" customWidth="1"/>
    <col min="3" max="3" width="4.125" style="0" customWidth="1"/>
    <col min="4" max="4" width="2.75390625" style="0" customWidth="1"/>
    <col min="5" max="5" width="12.625" style="0" customWidth="1"/>
    <col min="6" max="8" width="16.625" style="0" customWidth="1"/>
    <col min="9" max="9" width="2.25390625" style="0" customWidth="1"/>
    <col min="10" max="10" width="0.5" style="0" customWidth="1"/>
    <col min="11" max="11" width="1.625" style="0" customWidth="1"/>
    <col min="12" max="12" width="4.125" style="0" customWidth="1"/>
    <col min="13" max="13" width="18.75390625" style="0" customWidth="1"/>
    <col min="14" max="14" width="12.00390625" style="0" customWidth="1"/>
    <col min="15" max="15" width="13.875" style="0" customWidth="1"/>
    <col min="16" max="16" width="13.75390625" style="0" customWidth="1"/>
    <col min="17" max="17" width="7.75390625" style="0" customWidth="1"/>
  </cols>
  <sheetData>
    <row r="1" spans="3:16" ht="17.25">
      <c r="C1" s="75" t="s">
        <v>125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3:16" ht="13.5">
      <c r="C2" s="76" t="s">
        <v>126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ht="13.5">
      <c r="P3" t="s">
        <v>0</v>
      </c>
    </row>
    <row r="4" spans="2:17" ht="22.5" customHeight="1">
      <c r="B4" s="21"/>
      <c r="C4" s="77" t="s">
        <v>50</v>
      </c>
      <c r="D4" s="77"/>
      <c r="E4" s="77"/>
      <c r="F4" s="77"/>
      <c r="G4" s="77"/>
      <c r="H4" s="77"/>
      <c r="I4" s="11"/>
      <c r="J4" s="19"/>
      <c r="K4" s="12"/>
      <c r="L4" s="77" t="s">
        <v>51</v>
      </c>
      <c r="M4" s="77"/>
      <c r="N4" s="77"/>
      <c r="O4" s="77"/>
      <c r="P4" s="77"/>
      <c r="Q4" s="20"/>
    </row>
    <row r="5" spans="2:17" ht="13.5">
      <c r="B5" s="3"/>
      <c r="C5" s="4"/>
      <c r="D5" s="4"/>
      <c r="E5" s="4"/>
      <c r="F5" s="4"/>
      <c r="G5" s="4"/>
      <c r="H5" s="4"/>
      <c r="I5" s="4"/>
      <c r="J5" s="13"/>
      <c r="K5" s="4"/>
      <c r="L5" s="4"/>
      <c r="M5" s="4"/>
      <c r="N5" s="4"/>
      <c r="O5" s="4"/>
      <c r="P5" s="4"/>
      <c r="Q5" s="5"/>
    </row>
    <row r="6" spans="2:17" ht="13.5">
      <c r="B6" s="3"/>
      <c r="C6" s="4" t="s">
        <v>1</v>
      </c>
      <c r="D6" s="4"/>
      <c r="E6" s="4"/>
      <c r="F6" s="4"/>
      <c r="G6" s="4"/>
      <c r="H6" s="4"/>
      <c r="I6" s="4"/>
      <c r="J6" s="13"/>
      <c r="K6" s="4"/>
      <c r="L6" s="4" t="s">
        <v>24</v>
      </c>
      <c r="M6" s="4"/>
      <c r="N6" s="4"/>
      <c r="O6" s="4"/>
      <c r="P6" s="4"/>
      <c r="Q6" s="5"/>
    </row>
    <row r="7" spans="2:17" ht="13.5">
      <c r="B7" s="3"/>
      <c r="C7" s="6" t="s">
        <v>55</v>
      </c>
      <c r="D7" s="72" t="s">
        <v>2</v>
      </c>
      <c r="E7" s="72"/>
      <c r="F7" s="72"/>
      <c r="G7" s="4"/>
      <c r="H7" s="4"/>
      <c r="I7" s="4"/>
      <c r="J7" s="13"/>
      <c r="K7" s="4"/>
      <c r="L7" s="6" t="s">
        <v>56</v>
      </c>
      <c r="M7" s="4" t="s">
        <v>25</v>
      </c>
      <c r="N7" s="4"/>
      <c r="O7" s="4"/>
      <c r="P7" s="4"/>
      <c r="Q7" s="5"/>
    </row>
    <row r="8" spans="2:17" ht="13.5">
      <c r="B8" s="3"/>
      <c r="C8" s="7" t="s">
        <v>57</v>
      </c>
      <c r="D8" s="72" t="s">
        <v>38</v>
      </c>
      <c r="E8" s="72"/>
      <c r="F8" s="15"/>
      <c r="G8" s="16">
        <v>5435080</v>
      </c>
      <c r="H8" s="15"/>
      <c r="I8" s="15"/>
      <c r="J8" s="13"/>
      <c r="K8" s="4"/>
      <c r="P8" s="4"/>
      <c r="Q8" s="5"/>
    </row>
    <row r="9" spans="2:17" ht="13.5">
      <c r="B9" s="3"/>
      <c r="C9" s="7" t="s">
        <v>58</v>
      </c>
      <c r="D9" s="72" t="s">
        <v>39</v>
      </c>
      <c r="E9" s="72"/>
      <c r="F9" s="15"/>
      <c r="G9" s="17">
        <v>16228049</v>
      </c>
      <c r="H9" s="15"/>
      <c r="I9" s="15"/>
      <c r="J9" s="13"/>
      <c r="K9" s="4"/>
      <c r="L9" s="6" t="s">
        <v>59</v>
      </c>
      <c r="M9" s="72" t="s">
        <v>49</v>
      </c>
      <c r="N9" s="72"/>
      <c r="O9" s="22">
        <f>82825058-5399688</f>
        <v>77425370</v>
      </c>
      <c r="P9" s="23"/>
      <c r="Q9" s="5"/>
    </row>
    <row r="10" spans="2:17" ht="13.5">
      <c r="B10" s="3"/>
      <c r="C10" s="7" t="s">
        <v>60</v>
      </c>
      <c r="D10" s="72" t="s">
        <v>40</v>
      </c>
      <c r="E10" s="72"/>
      <c r="F10" s="15"/>
      <c r="G10" s="17">
        <f>4309235+421761+27232</f>
        <v>4758228</v>
      </c>
      <c r="H10" s="15"/>
      <c r="I10" s="15"/>
      <c r="J10" s="13"/>
      <c r="K10" s="4"/>
      <c r="L10" s="6"/>
      <c r="O10" s="23"/>
      <c r="P10" s="23"/>
      <c r="Q10" s="5"/>
    </row>
    <row r="11" spans="2:17" ht="13.5">
      <c r="B11" s="3"/>
      <c r="C11" s="7" t="s">
        <v>61</v>
      </c>
      <c r="D11" s="72" t="s">
        <v>3</v>
      </c>
      <c r="E11" s="72"/>
      <c r="F11" s="15"/>
      <c r="G11" s="17">
        <f>8823+641536+93792+54850+8935591+202747+8590192</f>
        <v>18527531</v>
      </c>
      <c r="H11" s="15"/>
      <c r="I11" s="15"/>
      <c r="J11" s="13"/>
      <c r="K11" s="4"/>
      <c r="L11" s="27"/>
      <c r="M11" s="4"/>
      <c r="N11" s="4"/>
      <c r="O11" s="4"/>
      <c r="P11" s="23"/>
      <c r="Q11" s="5"/>
    </row>
    <row r="12" spans="2:17" ht="13.5">
      <c r="B12" s="3"/>
      <c r="C12" s="7" t="s">
        <v>63</v>
      </c>
      <c r="D12" s="72" t="s">
        <v>41</v>
      </c>
      <c r="E12" s="72"/>
      <c r="F12" s="15"/>
      <c r="G12" s="17">
        <v>401425</v>
      </c>
      <c r="H12" s="15"/>
      <c r="I12" s="15"/>
      <c r="J12" s="13"/>
      <c r="K12" s="4"/>
      <c r="L12" s="6" t="s">
        <v>94</v>
      </c>
      <c r="M12" s="72" t="s">
        <v>26</v>
      </c>
      <c r="N12" s="72"/>
      <c r="O12" s="52">
        <v>5585266</v>
      </c>
      <c r="P12" s="23"/>
      <c r="Q12" s="5"/>
    </row>
    <row r="13" spans="2:17" ht="13.5">
      <c r="B13" s="3"/>
      <c r="C13" s="7" t="s">
        <v>64</v>
      </c>
      <c r="D13" s="72" t="s">
        <v>42</v>
      </c>
      <c r="E13" s="72"/>
      <c r="F13" s="15"/>
      <c r="G13" s="17">
        <f>27080979+757016+3450356+35880747+16071956+39718+753046</f>
        <v>84033818</v>
      </c>
      <c r="H13" s="15"/>
      <c r="I13" s="15"/>
      <c r="J13" s="13"/>
      <c r="K13" s="4"/>
      <c r="N13" s="4"/>
      <c r="O13" s="23"/>
      <c r="Q13" s="5"/>
    </row>
    <row r="14" spans="2:17" ht="13.5">
      <c r="B14" s="3"/>
      <c r="C14" s="7" t="s">
        <v>65</v>
      </c>
      <c r="D14" s="72" t="s">
        <v>43</v>
      </c>
      <c r="E14" s="72"/>
      <c r="F14" s="15"/>
      <c r="G14" s="17">
        <v>320074</v>
      </c>
      <c r="H14" s="15"/>
      <c r="I14" s="15"/>
      <c r="J14" s="13"/>
      <c r="K14" s="4"/>
      <c r="O14" s="51"/>
      <c r="P14" s="23"/>
      <c r="Q14" s="5"/>
    </row>
    <row r="15" spans="2:17" ht="13.5">
      <c r="B15" s="3"/>
      <c r="C15" s="7" t="s">
        <v>66</v>
      </c>
      <c r="D15" s="72" t="s">
        <v>44</v>
      </c>
      <c r="E15" s="72"/>
      <c r="F15" s="15"/>
      <c r="G15" s="17">
        <f>26686520+14104607+12108431+13996266</f>
        <v>66895824</v>
      </c>
      <c r="H15" s="15"/>
      <c r="I15" s="15"/>
      <c r="J15" s="13"/>
      <c r="K15" s="4"/>
      <c r="L15" s="71" t="s">
        <v>27</v>
      </c>
      <c r="M15" s="71"/>
      <c r="N15" s="71"/>
      <c r="P15" s="22">
        <f>O9+O12</f>
        <v>83010636</v>
      </c>
      <c r="Q15" s="5"/>
    </row>
    <row r="16" spans="2:17" ht="13.5">
      <c r="B16" s="3"/>
      <c r="C16" s="7" t="s">
        <v>67</v>
      </c>
      <c r="D16" s="72" t="s">
        <v>45</v>
      </c>
      <c r="E16" s="72"/>
      <c r="F16" s="15"/>
      <c r="G16" s="17">
        <v>995509</v>
      </c>
      <c r="H16" s="15"/>
      <c r="I16" s="15"/>
      <c r="J16" s="13"/>
      <c r="K16" s="4"/>
      <c r="Q16" s="5"/>
    </row>
    <row r="17" spans="2:17" ht="13.5">
      <c r="B17" s="3"/>
      <c r="C17" s="74" t="s">
        <v>5</v>
      </c>
      <c r="D17" s="74"/>
      <c r="E17" s="74"/>
      <c r="F17" s="15"/>
      <c r="G17" s="17">
        <f>SUM(G8:G16)</f>
        <v>197595538</v>
      </c>
      <c r="H17" s="15"/>
      <c r="I17" s="15"/>
      <c r="J17" s="13"/>
      <c r="K17" s="4"/>
      <c r="L17" s="6"/>
      <c r="M17" s="4"/>
      <c r="N17" s="4"/>
      <c r="O17" s="23"/>
      <c r="P17" s="23"/>
      <c r="Q17" s="5"/>
    </row>
    <row r="18" spans="2:17" ht="13.5">
      <c r="B18" s="3"/>
      <c r="C18" s="6" t="s">
        <v>93</v>
      </c>
      <c r="D18" s="4"/>
      <c r="E18" s="4"/>
      <c r="F18" s="15"/>
      <c r="G18" s="17">
        <v>75627596</v>
      </c>
      <c r="H18" s="15" t="s">
        <v>69</v>
      </c>
      <c r="I18" s="15"/>
      <c r="J18" s="13"/>
      <c r="K18" s="4"/>
      <c r="Q18" s="5"/>
    </row>
    <row r="19" spans="2:17" ht="13.5">
      <c r="B19" s="3"/>
      <c r="C19" s="71" t="s">
        <v>6</v>
      </c>
      <c r="D19" s="71"/>
      <c r="E19" s="71"/>
      <c r="F19" s="15"/>
      <c r="G19" s="15"/>
      <c r="H19" s="16">
        <f>G17</f>
        <v>197595538</v>
      </c>
      <c r="I19" s="15"/>
      <c r="J19" s="13"/>
      <c r="K19" s="4"/>
      <c r="L19" s="6" t="s">
        <v>68</v>
      </c>
      <c r="M19" s="4" t="s">
        <v>28</v>
      </c>
      <c r="Q19" s="5"/>
    </row>
    <row r="20" spans="2:17" ht="13.5">
      <c r="B20" s="3"/>
      <c r="C20" s="6"/>
      <c r="D20" s="4"/>
      <c r="E20" s="4"/>
      <c r="F20" s="15"/>
      <c r="G20" s="15"/>
      <c r="H20" s="15"/>
      <c r="I20" s="15"/>
      <c r="J20" s="13"/>
      <c r="K20" s="4"/>
      <c r="O20" s="23"/>
      <c r="Q20" s="5"/>
    </row>
    <row r="21" spans="2:17" ht="13.5">
      <c r="B21" s="3"/>
      <c r="C21" s="6" t="s">
        <v>71</v>
      </c>
      <c r="D21" s="4" t="s">
        <v>7</v>
      </c>
      <c r="E21" s="4"/>
      <c r="F21" s="15"/>
      <c r="G21" s="15"/>
      <c r="H21" s="15"/>
      <c r="I21" s="15"/>
      <c r="J21" s="13"/>
      <c r="K21" s="4"/>
      <c r="L21" s="6" t="s">
        <v>70</v>
      </c>
      <c r="M21" s="72" t="s">
        <v>29</v>
      </c>
      <c r="N21" s="72"/>
      <c r="O21" s="22">
        <v>5399688</v>
      </c>
      <c r="Q21" s="5"/>
    </row>
    <row r="22" spans="2:17" ht="13.5">
      <c r="B22" s="3"/>
      <c r="C22" s="7" t="s">
        <v>72</v>
      </c>
      <c r="D22" s="72" t="s">
        <v>8</v>
      </c>
      <c r="E22" s="72"/>
      <c r="F22" s="15"/>
      <c r="G22" s="16">
        <f>9001038+299</f>
        <v>9001337</v>
      </c>
      <c r="H22" s="15"/>
      <c r="I22" s="15"/>
      <c r="J22" s="13"/>
      <c r="K22" s="4"/>
      <c r="P22" s="23"/>
      <c r="Q22" s="5"/>
    </row>
    <row r="23" spans="2:17" ht="13.5">
      <c r="B23" s="3"/>
      <c r="C23" s="7" t="s">
        <v>73</v>
      </c>
      <c r="D23" s="4" t="s">
        <v>46</v>
      </c>
      <c r="E23" s="4"/>
      <c r="F23" s="15"/>
      <c r="G23" s="17">
        <f>3482084-(100+14739+243792)</f>
        <v>3223453</v>
      </c>
      <c r="H23" s="15"/>
      <c r="I23" s="15"/>
      <c r="J23" s="13"/>
      <c r="K23" s="4"/>
      <c r="L23" s="6" t="s">
        <v>62</v>
      </c>
      <c r="M23" s="4" t="s">
        <v>92</v>
      </c>
      <c r="O23" s="22">
        <v>0</v>
      </c>
      <c r="Q23" s="5"/>
    </row>
    <row r="24" spans="2:17" ht="13.5">
      <c r="B24" s="3"/>
      <c r="C24" s="7" t="s">
        <v>74</v>
      </c>
      <c r="D24" s="4" t="s">
        <v>47</v>
      </c>
      <c r="E24" s="4"/>
      <c r="F24" s="15"/>
      <c r="G24" s="15"/>
      <c r="H24" s="15"/>
      <c r="I24" s="15"/>
      <c r="J24" s="13"/>
      <c r="K24" s="4"/>
      <c r="P24" s="23"/>
      <c r="Q24" s="5"/>
    </row>
    <row r="25" spans="2:17" ht="13.5">
      <c r="B25" s="3"/>
      <c r="C25" s="6"/>
      <c r="D25" s="4" t="s">
        <v>75</v>
      </c>
      <c r="E25" s="4" t="s">
        <v>9</v>
      </c>
      <c r="F25" s="16">
        <v>3864634</v>
      </c>
      <c r="G25" s="15"/>
      <c r="H25" s="15"/>
      <c r="I25" s="15"/>
      <c r="J25" s="13"/>
      <c r="K25" s="4"/>
      <c r="O25" s="23"/>
      <c r="Q25" s="5"/>
    </row>
    <row r="26" spans="2:17" ht="13.5">
      <c r="B26" s="3"/>
      <c r="C26" s="6"/>
      <c r="D26" s="4" t="s">
        <v>76</v>
      </c>
      <c r="E26" s="4" t="s">
        <v>10</v>
      </c>
      <c r="F26" s="17">
        <v>2333768</v>
      </c>
      <c r="G26" s="15"/>
      <c r="H26" s="15"/>
      <c r="I26" s="15"/>
      <c r="J26" s="13"/>
      <c r="K26" s="4"/>
      <c r="L26" s="71" t="s">
        <v>30</v>
      </c>
      <c r="M26" s="71"/>
      <c r="N26" s="71"/>
      <c r="P26" s="22">
        <f>+O21+O23</f>
        <v>5399688</v>
      </c>
      <c r="Q26" s="5"/>
    </row>
    <row r="27" spans="2:17" ht="13.5">
      <c r="B27" s="3"/>
      <c r="C27" s="6"/>
      <c r="D27" s="4" t="s">
        <v>77</v>
      </c>
      <c r="E27" s="4" t="s">
        <v>11</v>
      </c>
      <c r="F27" s="17">
        <v>5000</v>
      </c>
      <c r="G27" s="15"/>
      <c r="H27" s="15"/>
      <c r="I27" s="15"/>
      <c r="J27" s="13"/>
      <c r="K27" s="4"/>
      <c r="O27" s="23"/>
      <c r="Q27" s="5"/>
    </row>
    <row r="28" spans="2:17" ht="13.5">
      <c r="B28" s="3"/>
      <c r="C28" s="4"/>
      <c r="D28" s="74" t="s">
        <v>48</v>
      </c>
      <c r="E28" s="74"/>
      <c r="F28" s="15"/>
      <c r="G28" s="16">
        <f>SUM(F25:F27)</f>
        <v>6203402</v>
      </c>
      <c r="H28" s="15"/>
      <c r="I28" s="15"/>
      <c r="J28" s="13"/>
      <c r="K28" s="4"/>
      <c r="O28" s="23"/>
      <c r="Q28" s="5"/>
    </row>
    <row r="29" spans="2:17" ht="13.5">
      <c r="B29" s="3"/>
      <c r="C29" s="71" t="s">
        <v>12</v>
      </c>
      <c r="D29" s="71"/>
      <c r="E29" s="71"/>
      <c r="F29" s="15"/>
      <c r="G29" s="15"/>
      <c r="H29" s="16">
        <f>G22+G23+G28</f>
        <v>18428192</v>
      </c>
      <c r="I29" s="15"/>
      <c r="J29" s="13"/>
      <c r="K29" s="4"/>
      <c r="L29" s="71" t="s">
        <v>31</v>
      </c>
      <c r="M29" s="71"/>
      <c r="N29" s="71"/>
      <c r="O29" s="23"/>
      <c r="P29" s="22">
        <f>P15+P26</f>
        <v>88410324</v>
      </c>
      <c r="Q29" s="5"/>
    </row>
    <row r="30" spans="2:17" ht="13.5">
      <c r="B30" s="3"/>
      <c r="C30" s="6"/>
      <c r="D30" s="4"/>
      <c r="E30" s="4"/>
      <c r="F30" s="15"/>
      <c r="G30" s="15"/>
      <c r="H30" s="15"/>
      <c r="I30" s="15"/>
      <c r="J30" s="13"/>
      <c r="K30" s="4"/>
      <c r="O30" s="23"/>
      <c r="Q30" s="5"/>
    </row>
    <row r="31" spans="2:17" ht="13.5">
      <c r="B31" s="3"/>
      <c r="C31" s="6" t="s">
        <v>78</v>
      </c>
      <c r="D31" s="4" t="s">
        <v>13</v>
      </c>
      <c r="E31" s="4"/>
      <c r="F31" s="15"/>
      <c r="G31" s="15"/>
      <c r="H31" s="15"/>
      <c r="I31" s="15"/>
      <c r="J31" s="13"/>
      <c r="K31" s="4"/>
      <c r="P31" s="23"/>
      <c r="Q31" s="5"/>
    </row>
    <row r="32" spans="2:17" ht="13.5">
      <c r="B32" s="3"/>
      <c r="C32" s="7" t="s">
        <v>80</v>
      </c>
      <c r="D32" s="4" t="s">
        <v>14</v>
      </c>
      <c r="E32" s="4"/>
      <c r="F32" s="15"/>
      <c r="G32" s="15"/>
      <c r="H32" s="15"/>
      <c r="I32" s="15"/>
      <c r="J32" s="13"/>
      <c r="K32" s="4"/>
      <c r="L32" s="4" t="s">
        <v>32</v>
      </c>
      <c r="M32" s="4"/>
      <c r="N32" s="4"/>
      <c r="O32" s="23"/>
      <c r="P32" s="23"/>
      <c r="Q32" s="5"/>
    </row>
    <row r="33" spans="2:17" ht="13.5">
      <c r="B33" s="3"/>
      <c r="C33" s="6"/>
      <c r="D33" s="4" t="s">
        <v>81</v>
      </c>
      <c r="E33" s="8" t="s">
        <v>15</v>
      </c>
      <c r="F33" s="16">
        <v>542744</v>
      </c>
      <c r="G33" s="15"/>
      <c r="H33" s="15"/>
      <c r="I33" s="15"/>
      <c r="J33" s="13"/>
      <c r="K33" s="4"/>
      <c r="P33" s="23"/>
      <c r="Q33" s="5"/>
    </row>
    <row r="34" spans="2:17" ht="13.5">
      <c r="B34" s="3"/>
      <c r="C34" s="6"/>
      <c r="D34" s="4" t="s">
        <v>82</v>
      </c>
      <c r="E34" s="8" t="s">
        <v>23</v>
      </c>
      <c r="F34" s="17">
        <v>7474909</v>
      </c>
      <c r="G34" s="15"/>
      <c r="H34" s="15"/>
      <c r="I34" s="15"/>
      <c r="J34" s="13"/>
      <c r="K34" s="4"/>
      <c r="L34" s="6" t="s">
        <v>79</v>
      </c>
      <c r="M34" s="72" t="s">
        <v>33</v>
      </c>
      <c r="N34" s="72"/>
      <c r="O34" s="22">
        <v>33582067</v>
      </c>
      <c r="P34" s="23"/>
      <c r="Q34" s="5"/>
    </row>
    <row r="35" spans="2:17" ht="13.5">
      <c r="B35" s="3"/>
      <c r="C35" s="6"/>
      <c r="D35" s="4" t="s">
        <v>83</v>
      </c>
      <c r="E35" s="8" t="s">
        <v>16</v>
      </c>
      <c r="F35" s="17">
        <v>833288</v>
      </c>
      <c r="G35" s="15"/>
      <c r="H35" s="15"/>
      <c r="I35" s="15"/>
      <c r="J35" s="13"/>
      <c r="K35" s="4"/>
      <c r="P35" s="23"/>
      <c r="Q35" s="5"/>
    </row>
    <row r="36" spans="2:17" ht="13.5">
      <c r="B36" s="3"/>
      <c r="C36" s="6"/>
      <c r="D36" s="73" t="s">
        <v>17</v>
      </c>
      <c r="E36" s="73"/>
      <c r="F36" s="15"/>
      <c r="G36" s="16">
        <f>SUM(F33:F35)</f>
        <v>8850941</v>
      </c>
      <c r="H36" s="15"/>
      <c r="I36" s="15"/>
      <c r="J36" s="13"/>
      <c r="K36" s="4"/>
      <c r="L36" s="6" t="s">
        <v>71</v>
      </c>
      <c r="M36" s="72" t="s">
        <v>34</v>
      </c>
      <c r="N36" s="72"/>
      <c r="O36" s="22">
        <v>14214832</v>
      </c>
      <c r="P36" s="23"/>
      <c r="Q36" s="5"/>
    </row>
    <row r="37" spans="2:17" ht="13.5">
      <c r="B37" s="3"/>
      <c r="C37" s="7" t="s">
        <v>85</v>
      </c>
      <c r="D37" s="4" t="s">
        <v>18</v>
      </c>
      <c r="E37" s="4"/>
      <c r="F37" s="15"/>
      <c r="G37" s="15"/>
      <c r="H37" s="15"/>
      <c r="I37" s="15"/>
      <c r="J37" s="13"/>
      <c r="K37" s="4"/>
      <c r="O37" s="23"/>
      <c r="Q37" s="5"/>
    </row>
    <row r="38" spans="2:17" ht="13.5">
      <c r="B38" s="3"/>
      <c r="C38" s="6"/>
      <c r="D38" s="4" t="s">
        <v>86</v>
      </c>
      <c r="E38" s="4" t="s">
        <v>19</v>
      </c>
      <c r="F38" s="16">
        <v>886523</v>
      </c>
      <c r="G38" s="15"/>
      <c r="H38" s="15"/>
      <c r="I38" s="15"/>
      <c r="J38" s="13"/>
      <c r="K38" s="4"/>
      <c r="L38" s="6" t="s">
        <v>84</v>
      </c>
      <c r="M38" s="72" t="s">
        <v>35</v>
      </c>
      <c r="N38" s="72"/>
      <c r="O38" s="22">
        <f>P40-O34-O36</f>
        <v>89933458</v>
      </c>
      <c r="P38" s="23"/>
      <c r="Q38" s="5"/>
    </row>
    <row r="39" spans="2:17" ht="13.5">
      <c r="B39" s="3"/>
      <c r="C39" s="6"/>
      <c r="D39" s="4" t="s">
        <v>87</v>
      </c>
      <c r="E39" s="4" t="s">
        <v>4</v>
      </c>
      <c r="F39" s="17">
        <v>379487</v>
      </c>
      <c r="G39" s="15"/>
      <c r="H39" s="15"/>
      <c r="I39" s="15"/>
      <c r="J39" s="13"/>
      <c r="K39" s="4"/>
      <c r="L39" s="6"/>
      <c r="M39" s="4"/>
      <c r="N39" s="4"/>
      <c r="O39" s="23"/>
      <c r="P39" s="23"/>
      <c r="Q39" s="5"/>
    </row>
    <row r="40" spans="2:17" ht="13.5">
      <c r="B40" s="3"/>
      <c r="C40" s="6"/>
      <c r="D40" s="4" t="s">
        <v>20</v>
      </c>
      <c r="E40" s="4"/>
      <c r="F40" s="15"/>
      <c r="G40" s="16">
        <f>SUM(F38:F39)</f>
        <v>1266010</v>
      </c>
      <c r="H40" s="15"/>
      <c r="I40" s="15"/>
      <c r="J40" s="13"/>
      <c r="K40" s="4"/>
      <c r="L40" s="71" t="s">
        <v>36</v>
      </c>
      <c r="M40" s="71"/>
      <c r="N40" s="71"/>
      <c r="O40" s="23"/>
      <c r="P40" s="22">
        <f>+P43-P29</f>
        <v>137730357</v>
      </c>
      <c r="Q40" s="5"/>
    </row>
    <row r="41" spans="2:17" ht="13.5">
      <c r="B41" s="3"/>
      <c r="C41" s="71" t="s">
        <v>21</v>
      </c>
      <c r="D41" s="71"/>
      <c r="E41" s="71"/>
      <c r="F41" s="15"/>
      <c r="G41" s="15"/>
      <c r="H41" s="16">
        <f>G36+G40</f>
        <v>10116951</v>
      </c>
      <c r="I41" s="15"/>
      <c r="J41" s="13"/>
      <c r="K41" s="4"/>
      <c r="L41" s="6"/>
      <c r="M41" s="4"/>
      <c r="N41" s="4"/>
      <c r="O41" s="23"/>
      <c r="P41" s="23"/>
      <c r="Q41" s="5"/>
    </row>
    <row r="42" spans="2:17" ht="13.5">
      <c r="B42" s="3"/>
      <c r="C42" s="6"/>
      <c r="D42" s="4"/>
      <c r="E42" s="4"/>
      <c r="F42" s="15"/>
      <c r="G42" s="15"/>
      <c r="H42" s="15"/>
      <c r="I42" s="15"/>
      <c r="J42" s="13"/>
      <c r="K42" s="4"/>
      <c r="L42" s="6"/>
      <c r="M42" s="4"/>
      <c r="N42" s="4"/>
      <c r="O42" s="23"/>
      <c r="P42" s="23"/>
      <c r="Q42" s="5"/>
    </row>
    <row r="43" spans="2:17" ht="13.5">
      <c r="B43" s="3"/>
      <c r="C43" s="71" t="s">
        <v>22</v>
      </c>
      <c r="D43" s="71"/>
      <c r="E43" s="71"/>
      <c r="F43" s="15"/>
      <c r="G43" s="15"/>
      <c r="H43" s="16">
        <f>H19+H29+H41</f>
        <v>226140681</v>
      </c>
      <c r="I43" s="15"/>
      <c r="J43" s="13"/>
      <c r="K43" s="4"/>
      <c r="L43" s="71" t="s">
        <v>37</v>
      </c>
      <c r="M43" s="71"/>
      <c r="N43" s="71"/>
      <c r="O43" s="23"/>
      <c r="P43" s="22">
        <v>226140681</v>
      </c>
      <c r="Q43" s="5"/>
    </row>
    <row r="44" spans="2:17" ht="13.5">
      <c r="B44" s="18"/>
      <c r="C44" s="9"/>
      <c r="D44" s="2"/>
      <c r="E44" s="2"/>
      <c r="F44" s="2"/>
      <c r="G44" s="2"/>
      <c r="H44" s="2"/>
      <c r="I44" s="2"/>
      <c r="J44" s="14"/>
      <c r="K44" s="2"/>
      <c r="L44" s="9"/>
      <c r="M44" s="2"/>
      <c r="N44" s="2"/>
      <c r="O44" s="2"/>
      <c r="P44" s="2"/>
      <c r="Q44" s="10"/>
    </row>
    <row r="45" spans="3:12" ht="13.5">
      <c r="C45" s="1"/>
      <c r="L45" s="1"/>
    </row>
    <row r="46" spans="3:7" ht="13.5">
      <c r="C46" s="1" t="s">
        <v>52</v>
      </c>
      <c r="G46" s="26" t="s">
        <v>91</v>
      </c>
    </row>
    <row r="47" spans="3:8" ht="13.5">
      <c r="C47" s="1"/>
      <c r="E47" t="s">
        <v>53</v>
      </c>
      <c r="G47" s="24">
        <v>6424545</v>
      </c>
      <c r="H47" s="4"/>
    </row>
    <row r="48" spans="3:7" ht="13.5">
      <c r="C48" s="1"/>
      <c r="E48" t="s">
        <v>54</v>
      </c>
      <c r="G48" s="25">
        <v>0</v>
      </c>
    </row>
    <row r="49" spans="3:8" ht="13.5">
      <c r="C49" s="1"/>
      <c r="E49" t="s">
        <v>132</v>
      </c>
      <c r="G49" s="25">
        <v>5633444</v>
      </c>
      <c r="H49" s="4"/>
    </row>
    <row r="50" ht="13.5">
      <c r="C50" s="1"/>
    </row>
    <row r="51" ht="13.5">
      <c r="C51" s="1"/>
    </row>
    <row r="52" ht="13.5">
      <c r="C52" s="1"/>
    </row>
    <row r="53" ht="13.5">
      <c r="C53" s="1"/>
    </row>
    <row r="54" ht="13.5">
      <c r="C54" s="1"/>
    </row>
  </sheetData>
  <mergeCells count="33">
    <mergeCell ref="D7:F7"/>
    <mergeCell ref="D8:E8"/>
    <mergeCell ref="D9:E9"/>
    <mergeCell ref="D10:E10"/>
    <mergeCell ref="D22:E22"/>
    <mergeCell ref="D11:E11"/>
    <mergeCell ref="D12:E12"/>
    <mergeCell ref="D13:E13"/>
    <mergeCell ref="D14:E14"/>
    <mergeCell ref="D28:E28"/>
    <mergeCell ref="C19:E19"/>
    <mergeCell ref="L40:N40"/>
    <mergeCell ref="C1:P1"/>
    <mergeCell ref="C2:P2"/>
    <mergeCell ref="C4:H4"/>
    <mergeCell ref="L4:P4"/>
    <mergeCell ref="D15:E15"/>
    <mergeCell ref="D16:E16"/>
    <mergeCell ref="C17:E17"/>
    <mergeCell ref="C29:E29"/>
    <mergeCell ref="D36:E36"/>
    <mergeCell ref="C41:E41"/>
    <mergeCell ref="C43:E43"/>
    <mergeCell ref="L43:N43"/>
    <mergeCell ref="M9:N9"/>
    <mergeCell ref="M12:N12"/>
    <mergeCell ref="M21:N21"/>
    <mergeCell ref="L15:N15"/>
    <mergeCell ref="L26:N26"/>
    <mergeCell ref="L29:N29"/>
    <mergeCell ref="M34:N34"/>
    <mergeCell ref="M36:N36"/>
    <mergeCell ref="M38:N38"/>
  </mergeCells>
  <printOptions horizontalCentered="1"/>
  <pageMargins left="0.7874015748031497" right="0.7874015748031497" top="0.5905511811023623" bottom="0.3937007874015748" header="0.5118110236220472" footer="0.11811023622047245"/>
  <pageSetup horizontalDpi="300" verticalDpi="300" orientation="landscape" paperSize="9" scale="83" r:id="rId1"/>
  <headerFooter alignWithMargins="0">
    <oddFooter>&amp;R&amp;8&amp;D&amp;F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S54"/>
  <sheetViews>
    <sheetView zoomScale="75" zoomScaleNormal="75" workbookViewId="0" topLeftCell="A1">
      <selection activeCell="N51" sqref="N51"/>
    </sheetView>
  </sheetViews>
  <sheetFormatPr defaultColWidth="9.00390625" defaultRowHeight="13.5"/>
  <cols>
    <col min="1" max="2" width="1.625" style="0" customWidth="1"/>
    <col min="3" max="3" width="4.125" style="0" customWidth="1"/>
    <col min="4" max="4" width="2.625" style="0" customWidth="1"/>
    <col min="5" max="5" width="12.625" style="0" customWidth="1"/>
    <col min="6" max="6" width="16.625" style="0" customWidth="1"/>
    <col min="7" max="7" width="5.625" style="0" customWidth="1"/>
    <col min="8" max="8" width="2.625" style="0" customWidth="1"/>
    <col min="9" max="9" width="16.625" style="0" customWidth="1"/>
    <col min="10" max="10" width="2.625" style="0" customWidth="1"/>
    <col min="11" max="11" width="0.5" style="0" customWidth="1"/>
    <col min="12" max="12" width="1.625" style="0" customWidth="1"/>
    <col min="13" max="13" width="4.125" style="0" customWidth="1"/>
    <col min="14" max="14" width="18.625" style="0" customWidth="1"/>
    <col min="15" max="15" width="16.625" style="0" customWidth="1"/>
    <col min="16" max="16" width="5.625" style="0" customWidth="1"/>
    <col min="17" max="17" width="2.625" style="0" customWidth="1"/>
    <col min="18" max="18" width="16.625" style="0" customWidth="1"/>
    <col min="19" max="19" width="2.625" style="0" customWidth="1"/>
  </cols>
  <sheetData>
    <row r="1" spans="3:18" ht="17.25">
      <c r="C1" s="75" t="s">
        <v>133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29"/>
    </row>
    <row r="2" spans="3:18" ht="13.5">
      <c r="C2" s="76" t="s">
        <v>126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30"/>
    </row>
    <row r="3" ht="13.5">
      <c r="R3" s="26" t="s">
        <v>0</v>
      </c>
    </row>
    <row r="4" spans="2:19" ht="22.5" customHeight="1">
      <c r="B4" s="21"/>
      <c r="C4" s="77" t="s">
        <v>50</v>
      </c>
      <c r="D4" s="77"/>
      <c r="E4" s="77"/>
      <c r="F4" s="77"/>
      <c r="G4" s="77"/>
      <c r="H4" s="77"/>
      <c r="I4" s="77"/>
      <c r="J4" s="11"/>
      <c r="K4" s="19"/>
      <c r="L4" s="12"/>
      <c r="M4" s="77" t="s">
        <v>51</v>
      </c>
      <c r="N4" s="77"/>
      <c r="O4" s="77"/>
      <c r="P4" s="77"/>
      <c r="Q4" s="77"/>
      <c r="R4" s="77"/>
      <c r="S4" s="20"/>
    </row>
    <row r="5" spans="2:19" ht="13.5">
      <c r="B5" s="3"/>
      <c r="C5" s="4"/>
      <c r="D5" s="4"/>
      <c r="E5" s="4"/>
      <c r="F5" s="4"/>
      <c r="G5" s="31"/>
      <c r="H5" s="31"/>
      <c r="I5" s="32"/>
      <c r="J5" s="4"/>
      <c r="K5" s="13"/>
      <c r="L5" s="4"/>
      <c r="M5" s="4"/>
      <c r="N5" s="4"/>
      <c r="O5" s="4"/>
      <c r="P5" s="4"/>
      <c r="Q5" s="4"/>
      <c r="R5" s="4"/>
      <c r="S5" s="5"/>
    </row>
    <row r="6" spans="2:19" ht="13.5">
      <c r="B6" s="3"/>
      <c r="C6" s="4" t="s">
        <v>1</v>
      </c>
      <c r="D6" s="4"/>
      <c r="E6" s="4"/>
      <c r="F6" s="4"/>
      <c r="I6" s="54" t="s">
        <v>131</v>
      </c>
      <c r="J6" s="4"/>
      <c r="K6" s="13"/>
      <c r="L6" s="4"/>
      <c r="M6" s="4" t="s">
        <v>24</v>
      </c>
      <c r="N6" s="4"/>
      <c r="O6" s="4"/>
      <c r="P6" s="4"/>
      <c r="Q6" s="4"/>
      <c r="R6" s="54" t="s">
        <v>131</v>
      </c>
      <c r="S6" s="53"/>
    </row>
    <row r="7" spans="2:19" ht="13.5">
      <c r="B7" s="3"/>
      <c r="C7" s="6" t="s">
        <v>55</v>
      </c>
      <c r="D7" s="72" t="s">
        <v>2</v>
      </c>
      <c r="E7" s="72"/>
      <c r="F7" s="72"/>
      <c r="G7" s="4"/>
      <c r="H7" s="4"/>
      <c r="I7" s="55"/>
      <c r="J7" s="4"/>
      <c r="K7" s="13"/>
      <c r="L7" s="4"/>
      <c r="M7" s="6" t="s">
        <v>56</v>
      </c>
      <c r="N7" s="4" t="s">
        <v>25</v>
      </c>
      <c r="O7" s="4"/>
      <c r="P7" s="4"/>
      <c r="Q7" s="4"/>
      <c r="R7" s="55"/>
      <c r="S7" s="5"/>
    </row>
    <row r="8" spans="2:19" ht="13.5">
      <c r="B8" s="3"/>
      <c r="C8" s="7" t="s">
        <v>57</v>
      </c>
      <c r="D8" s="72" t="s">
        <v>38</v>
      </c>
      <c r="E8" s="72"/>
      <c r="F8" s="16">
        <f>+'H13'!G8</f>
        <v>5435080</v>
      </c>
      <c r="I8" s="56">
        <f>ROUND(F8/$F$49*1000,0)</f>
        <v>36332</v>
      </c>
      <c r="J8" s="15"/>
      <c r="K8" s="13"/>
      <c r="L8" s="4"/>
      <c r="Q8" s="4"/>
      <c r="R8" s="55"/>
      <c r="S8" s="5"/>
    </row>
    <row r="9" spans="2:19" ht="13.5">
      <c r="B9" s="3"/>
      <c r="C9" s="7" t="s">
        <v>88</v>
      </c>
      <c r="D9" s="72" t="s">
        <v>39</v>
      </c>
      <c r="E9" s="72"/>
      <c r="F9" s="16">
        <f>+'H13'!G9</f>
        <v>16228049</v>
      </c>
      <c r="I9" s="57">
        <f>ROUND(F9/$F$49*1000,0)</f>
        <v>108480</v>
      </c>
      <c r="J9" s="15"/>
      <c r="K9" s="13"/>
      <c r="L9" s="4"/>
      <c r="M9" s="6" t="s">
        <v>95</v>
      </c>
      <c r="N9" s="4" t="s">
        <v>49</v>
      </c>
      <c r="O9" s="22">
        <f>+'H13'!O9</f>
        <v>77425370</v>
      </c>
      <c r="Q9" s="23"/>
      <c r="R9" s="62">
        <f>ROUND(O9/$F$49*1000,0)</f>
        <v>517567</v>
      </c>
      <c r="S9" s="5"/>
    </row>
    <row r="10" spans="2:19" ht="13.5">
      <c r="B10" s="3"/>
      <c r="C10" s="7" t="s">
        <v>74</v>
      </c>
      <c r="D10" s="72" t="s">
        <v>40</v>
      </c>
      <c r="E10" s="72"/>
      <c r="F10" s="16">
        <f>+'H13'!G10</f>
        <v>4758228</v>
      </c>
      <c r="I10" s="57">
        <f>ROUND(F10/$F$49*1000,0)</f>
        <v>31807</v>
      </c>
      <c r="J10" s="15"/>
      <c r="K10" s="13"/>
      <c r="L10" s="4"/>
      <c r="M10" s="6"/>
      <c r="O10" s="23"/>
      <c r="Q10" s="23"/>
      <c r="R10" s="63"/>
      <c r="S10" s="5"/>
    </row>
    <row r="11" spans="2:19" ht="13.5">
      <c r="B11" s="3"/>
      <c r="C11" s="7" t="s">
        <v>89</v>
      </c>
      <c r="D11" s="72" t="s">
        <v>3</v>
      </c>
      <c r="E11" s="72"/>
      <c r="F11" s="16">
        <f>+'H13'!G11</f>
        <v>18527531</v>
      </c>
      <c r="I11" s="57">
        <f>ROUND(F11/$F$49*1000,0)</f>
        <v>123851</v>
      </c>
      <c r="J11" s="15"/>
      <c r="K11" s="13"/>
      <c r="L11" s="4"/>
      <c r="M11" s="27"/>
      <c r="N11" s="4"/>
      <c r="O11" s="4"/>
      <c r="Q11" s="23"/>
      <c r="R11" s="63"/>
      <c r="S11" s="5"/>
    </row>
    <row r="12" spans="2:19" ht="13.5">
      <c r="B12" s="3"/>
      <c r="C12" s="7" t="s">
        <v>96</v>
      </c>
      <c r="D12" s="72" t="s">
        <v>41</v>
      </c>
      <c r="E12" s="72"/>
      <c r="F12" s="16">
        <f>+'H13'!G12</f>
        <v>401425</v>
      </c>
      <c r="I12" s="57">
        <f>ROUND(F12/$F$49*1000,0)</f>
        <v>2683</v>
      </c>
      <c r="J12" s="15"/>
      <c r="K12" s="13"/>
      <c r="L12" s="4"/>
      <c r="M12" s="6" t="s">
        <v>97</v>
      </c>
      <c r="N12" s="4" t="s">
        <v>26</v>
      </c>
      <c r="O12" s="22">
        <f>+'H13'!O12</f>
        <v>5585266</v>
      </c>
      <c r="Q12" s="23"/>
      <c r="R12" s="62">
        <f>ROUND(O12/$F$49*1000,0)</f>
        <v>37336</v>
      </c>
      <c r="S12" s="5"/>
    </row>
    <row r="13" spans="2:19" ht="13.5">
      <c r="B13" s="3"/>
      <c r="C13" s="7" t="s">
        <v>98</v>
      </c>
      <c r="D13" s="72" t="s">
        <v>42</v>
      </c>
      <c r="E13" s="72"/>
      <c r="F13" s="16">
        <f>+'H13'!G13</f>
        <v>84033818</v>
      </c>
      <c r="I13" s="57">
        <f>ROUND(F13/$F$49*1000,0)</f>
        <v>561742</v>
      </c>
      <c r="J13" s="15"/>
      <c r="K13" s="13"/>
      <c r="L13" s="4"/>
      <c r="O13" s="4"/>
      <c r="P13" s="23"/>
      <c r="R13" s="64"/>
      <c r="S13" s="5"/>
    </row>
    <row r="14" spans="2:19" ht="13.5">
      <c r="B14" s="3"/>
      <c r="C14" s="7" t="s">
        <v>99</v>
      </c>
      <c r="D14" s="72" t="s">
        <v>43</v>
      </c>
      <c r="E14" s="72"/>
      <c r="F14" s="16">
        <f>+'H13'!G14</f>
        <v>320074</v>
      </c>
      <c r="I14" s="57">
        <f>ROUND(F14/$F$49*1000,0)</f>
        <v>2140</v>
      </c>
      <c r="J14" s="15"/>
      <c r="K14" s="13"/>
      <c r="L14" s="4"/>
      <c r="Q14" s="23"/>
      <c r="R14" s="63"/>
      <c r="S14" s="5"/>
    </row>
    <row r="15" spans="2:19" ht="13.5" customHeight="1">
      <c r="B15" s="3"/>
      <c r="C15" s="7" t="s">
        <v>66</v>
      </c>
      <c r="D15" s="72" t="s">
        <v>44</v>
      </c>
      <c r="E15" s="72"/>
      <c r="F15" s="16">
        <f>+'H13'!G15</f>
        <v>66895824</v>
      </c>
      <c r="I15" s="57">
        <f>ROUND(F15/$F$49*1000,0)</f>
        <v>447180</v>
      </c>
      <c r="J15" s="15"/>
      <c r="K15" s="13"/>
      <c r="L15" s="4"/>
      <c r="M15" s="35" t="s">
        <v>27</v>
      </c>
      <c r="N15" s="28"/>
      <c r="O15" s="22">
        <f>O9+O12</f>
        <v>83010636</v>
      </c>
      <c r="R15" s="59">
        <f>ROUND(O15/$F$49*1000,0)</f>
        <v>554902</v>
      </c>
      <c r="S15" s="5"/>
    </row>
    <row r="16" spans="2:19" ht="13.5">
      <c r="B16" s="3"/>
      <c r="C16" s="7" t="s">
        <v>100</v>
      </c>
      <c r="D16" s="72" t="s">
        <v>45</v>
      </c>
      <c r="E16" s="72"/>
      <c r="F16" s="16">
        <f>+'H13'!G16</f>
        <v>995509</v>
      </c>
      <c r="I16" s="57">
        <f>ROUND(F16/$F$49*1000,0)</f>
        <v>6655</v>
      </c>
      <c r="J16" s="15"/>
      <c r="K16" s="13"/>
      <c r="L16" s="4"/>
      <c r="R16" s="64"/>
      <c r="S16" s="5"/>
    </row>
    <row r="17" spans="2:19" ht="13.5">
      <c r="B17" s="3"/>
      <c r="C17" s="74" t="s">
        <v>5</v>
      </c>
      <c r="D17" s="74"/>
      <c r="E17" s="74"/>
      <c r="F17" s="16">
        <f>+'H13'!G17</f>
        <v>197595538</v>
      </c>
      <c r="I17" s="57">
        <f>ROUND(F17/$F$49*1000,0)</f>
        <v>1320870</v>
      </c>
      <c r="J17" s="15"/>
      <c r="K17" s="13"/>
      <c r="L17" s="4"/>
      <c r="M17" s="6"/>
      <c r="N17" s="4"/>
      <c r="O17" s="4"/>
      <c r="P17" s="23"/>
      <c r="Q17" s="23"/>
      <c r="R17" s="63"/>
      <c r="S17" s="5"/>
    </row>
    <row r="18" spans="2:19" ht="13.5">
      <c r="B18" s="3"/>
      <c r="C18" s="6" t="s">
        <v>119</v>
      </c>
      <c r="D18" s="4"/>
      <c r="E18" s="4"/>
      <c r="F18" s="16">
        <f>+'H13'!G18</f>
        <v>75627596</v>
      </c>
      <c r="G18" s="15" t="s">
        <v>101</v>
      </c>
      <c r="H18" s="15"/>
      <c r="I18" s="58">
        <f>ROUND(F18/$F$49*1000,0)</f>
        <v>505549</v>
      </c>
      <c r="J18" s="15"/>
      <c r="K18" s="13"/>
      <c r="L18" s="4"/>
      <c r="R18" s="64"/>
      <c r="S18" s="5"/>
    </row>
    <row r="19" spans="2:19" ht="13.5">
      <c r="B19" s="3"/>
      <c r="C19" s="71" t="s">
        <v>6</v>
      </c>
      <c r="D19" s="71"/>
      <c r="E19" s="71"/>
      <c r="F19" s="16">
        <f>+'H13'!H19</f>
        <v>197595538</v>
      </c>
      <c r="G19" s="66">
        <f>+F19/F43</f>
        <v>0.8737726318247003</v>
      </c>
      <c r="I19" s="59">
        <f>ROUND(F19/$F$49*1000,0)</f>
        <v>1320870</v>
      </c>
      <c r="J19" s="15"/>
      <c r="K19" s="13"/>
      <c r="L19" s="4"/>
      <c r="M19" s="6" t="s">
        <v>102</v>
      </c>
      <c r="N19" s="4" t="s">
        <v>28</v>
      </c>
      <c r="R19" s="64"/>
      <c r="S19" s="5"/>
    </row>
    <row r="20" spans="2:19" ht="13.5">
      <c r="B20" s="3"/>
      <c r="C20" s="6"/>
      <c r="D20" s="4"/>
      <c r="E20" s="4"/>
      <c r="F20" s="15"/>
      <c r="G20" s="15"/>
      <c r="H20" s="15"/>
      <c r="I20" s="60"/>
      <c r="J20" s="15"/>
      <c r="K20" s="13"/>
      <c r="L20" s="4"/>
      <c r="P20" s="23"/>
      <c r="R20" s="64"/>
      <c r="S20" s="5"/>
    </row>
    <row r="21" spans="2:19" ht="13.5">
      <c r="B21" s="3"/>
      <c r="C21" s="6" t="s">
        <v>103</v>
      </c>
      <c r="D21" s="4" t="s">
        <v>7</v>
      </c>
      <c r="E21" s="4"/>
      <c r="F21" s="15"/>
      <c r="G21" s="15"/>
      <c r="H21" s="15"/>
      <c r="I21" s="60"/>
      <c r="J21" s="15"/>
      <c r="K21" s="13"/>
      <c r="L21" s="4"/>
      <c r="M21" s="6" t="s">
        <v>72</v>
      </c>
      <c r="N21" s="4" t="s">
        <v>29</v>
      </c>
      <c r="O21" s="22">
        <f>+'H13'!O21</f>
        <v>5399688</v>
      </c>
      <c r="R21" s="59">
        <f>ROUND(O21/$F$49*1000,0)</f>
        <v>36095</v>
      </c>
      <c r="S21" s="5"/>
    </row>
    <row r="22" spans="2:19" ht="13.5">
      <c r="B22" s="3"/>
      <c r="C22" s="7" t="s">
        <v>59</v>
      </c>
      <c r="D22" s="72" t="s">
        <v>8</v>
      </c>
      <c r="E22" s="72"/>
      <c r="F22" s="16">
        <f>+'H13'!G22</f>
        <v>9001337</v>
      </c>
      <c r="I22" s="56">
        <f>ROUND(F22/$F$49*1000,0)</f>
        <v>60171</v>
      </c>
      <c r="J22" s="15"/>
      <c r="K22" s="13"/>
      <c r="L22" s="4"/>
      <c r="Q22" s="23"/>
      <c r="R22" s="63"/>
      <c r="S22" s="5"/>
    </row>
    <row r="23" spans="2:19" ht="13.5">
      <c r="B23" s="3"/>
      <c r="C23" s="7" t="s">
        <v>73</v>
      </c>
      <c r="D23" s="4" t="s">
        <v>46</v>
      </c>
      <c r="E23" s="4"/>
      <c r="F23" s="16">
        <f>+'H13'!G23</f>
        <v>3223453</v>
      </c>
      <c r="I23" s="57">
        <f>ROUND(F23/$F$49*1000,0)</f>
        <v>21548</v>
      </c>
      <c r="J23" s="15"/>
      <c r="K23" s="13"/>
      <c r="L23" s="4"/>
      <c r="M23" s="6" t="s">
        <v>104</v>
      </c>
      <c r="N23" s="4" t="s">
        <v>92</v>
      </c>
      <c r="O23" s="22">
        <f>+'H13'!O23</f>
        <v>0</v>
      </c>
      <c r="R23" s="65">
        <f>ROUND(O23/$F$49*1000,0)</f>
        <v>0</v>
      </c>
      <c r="S23" s="5"/>
    </row>
    <row r="24" spans="2:19" ht="13.5">
      <c r="B24" s="3"/>
      <c r="C24" s="7" t="s">
        <v>105</v>
      </c>
      <c r="D24" s="4" t="s">
        <v>47</v>
      </c>
      <c r="E24" s="4"/>
      <c r="F24" s="15"/>
      <c r="G24" s="15"/>
      <c r="H24" s="15"/>
      <c r="I24" s="60"/>
      <c r="J24" s="15"/>
      <c r="K24" s="13"/>
      <c r="L24" s="4"/>
      <c r="Q24" s="23"/>
      <c r="R24" s="63"/>
      <c r="S24" s="5"/>
    </row>
    <row r="25" spans="2:19" ht="13.5">
      <c r="B25" s="3"/>
      <c r="C25" s="6"/>
      <c r="D25" s="4" t="s">
        <v>106</v>
      </c>
      <c r="E25" s="4" t="s">
        <v>9</v>
      </c>
      <c r="F25" s="16">
        <f>+'H13'!F25:F27</f>
        <v>3864634</v>
      </c>
      <c r="G25" s="15"/>
      <c r="H25" s="15"/>
      <c r="I25" s="56">
        <f>ROUND(F25/$F$49*1000,0)</f>
        <v>25834</v>
      </c>
      <c r="J25" s="15"/>
      <c r="K25" s="13"/>
      <c r="L25" s="4"/>
      <c r="P25" s="23"/>
      <c r="R25" s="64"/>
      <c r="S25" s="5"/>
    </row>
    <row r="26" spans="2:19" ht="13.5" customHeight="1">
      <c r="B26" s="3"/>
      <c r="C26" s="6"/>
      <c r="D26" s="4" t="s">
        <v>76</v>
      </c>
      <c r="E26" s="4" t="s">
        <v>10</v>
      </c>
      <c r="F26" s="16">
        <f>+'H13'!F26:F28</f>
        <v>2333768</v>
      </c>
      <c r="G26" s="15"/>
      <c r="H26" s="15"/>
      <c r="I26" s="57">
        <f>ROUND(F26/$F$49*1000,0)</f>
        <v>15601</v>
      </c>
      <c r="J26" s="15"/>
      <c r="K26" s="13"/>
      <c r="L26" s="4"/>
      <c r="M26" s="35" t="s">
        <v>30</v>
      </c>
      <c r="N26" s="28"/>
      <c r="O26" s="22">
        <f>+O21+O23</f>
        <v>5399688</v>
      </c>
      <c r="R26" s="59">
        <f>ROUND(O26/$F$49*1000,0)</f>
        <v>36095</v>
      </c>
      <c r="S26" s="5"/>
    </row>
    <row r="27" spans="2:19" ht="13.5">
      <c r="B27" s="3"/>
      <c r="C27" s="6"/>
      <c r="D27" s="4" t="s">
        <v>107</v>
      </c>
      <c r="E27" s="4" t="s">
        <v>11</v>
      </c>
      <c r="F27" s="16">
        <f>+'H13'!F27:F29</f>
        <v>5000</v>
      </c>
      <c r="G27" s="15"/>
      <c r="H27" s="15"/>
      <c r="I27" s="57">
        <f>ROUND(F27/$F$49*1000,0)</f>
        <v>33</v>
      </c>
      <c r="J27" s="15"/>
      <c r="K27" s="13"/>
      <c r="L27" s="4"/>
      <c r="P27" s="23"/>
      <c r="R27" s="64"/>
      <c r="S27" s="5"/>
    </row>
    <row r="28" spans="2:19" ht="13.5">
      <c r="B28" s="3"/>
      <c r="C28" s="4"/>
      <c r="D28" s="74" t="s">
        <v>48</v>
      </c>
      <c r="E28" s="74"/>
      <c r="F28" s="16">
        <f>+'H13'!G28</f>
        <v>6203402</v>
      </c>
      <c r="I28" s="57">
        <f>ROUND(F28/$F$49*1000,0)</f>
        <v>41468</v>
      </c>
      <c r="J28" s="15"/>
      <c r="K28" s="13"/>
      <c r="L28" s="4"/>
      <c r="P28" s="23"/>
      <c r="R28" s="64"/>
      <c r="S28" s="5"/>
    </row>
    <row r="29" spans="2:19" ht="13.5" customHeight="1">
      <c r="B29" s="3"/>
      <c r="C29" s="71" t="s">
        <v>12</v>
      </c>
      <c r="D29" s="71"/>
      <c r="E29" s="71"/>
      <c r="F29" s="16">
        <f>F22+F23+F28</f>
        <v>18428192</v>
      </c>
      <c r="G29" s="66">
        <f>+F29/F43</f>
        <v>0.08148994651696481</v>
      </c>
      <c r="I29" s="58">
        <f>ROUND(F29/$F$49*1000,0)</f>
        <v>123187</v>
      </c>
      <c r="J29" s="15"/>
      <c r="K29" s="13"/>
      <c r="L29" s="4"/>
      <c r="M29" s="35" t="s">
        <v>31</v>
      </c>
      <c r="N29" s="28"/>
      <c r="O29" s="22">
        <f>O15+O26</f>
        <v>88410324</v>
      </c>
      <c r="P29" s="23"/>
      <c r="R29" s="59">
        <f>ROUND(O29/$F$49*1000,0)</f>
        <v>590998</v>
      </c>
      <c r="S29" s="5"/>
    </row>
    <row r="30" spans="2:19" ht="13.5">
      <c r="B30" s="3"/>
      <c r="C30" s="6"/>
      <c r="D30" s="4"/>
      <c r="E30" s="4"/>
      <c r="F30" s="15"/>
      <c r="G30" s="15"/>
      <c r="H30" s="15"/>
      <c r="I30" s="60"/>
      <c r="J30" s="15"/>
      <c r="K30" s="13"/>
      <c r="L30" s="4"/>
      <c r="P30" s="23"/>
      <c r="R30" s="64"/>
      <c r="S30" s="5"/>
    </row>
    <row r="31" spans="2:19" ht="13.5">
      <c r="B31" s="3"/>
      <c r="C31" s="6" t="s">
        <v>108</v>
      </c>
      <c r="D31" s="4" t="s">
        <v>13</v>
      </c>
      <c r="E31" s="4"/>
      <c r="F31" s="15"/>
      <c r="G31" s="15"/>
      <c r="H31" s="15"/>
      <c r="I31" s="60"/>
      <c r="J31" s="15"/>
      <c r="K31" s="13"/>
      <c r="L31" s="4"/>
      <c r="Q31" s="23"/>
      <c r="R31" s="63"/>
      <c r="S31" s="5"/>
    </row>
    <row r="32" spans="2:19" ht="13.5">
      <c r="B32" s="3"/>
      <c r="C32" s="7" t="s">
        <v>109</v>
      </c>
      <c r="D32" s="4" t="s">
        <v>14</v>
      </c>
      <c r="E32" s="4"/>
      <c r="F32" s="15"/>
      <c r="G32" s="15"/>
      <c r="H32" s="15"/>
      <c r="I32" s="60"/>
      <c r="J32" s="15"/>
      <c r="K32" s="13"/>
      <c r="L32" s="4"/>
      <c r="M32" s="4" t="s">
        <v>32</v>
      </c>
      <c r="N32" s="4"/>
      <c r="O32" s="4"/>
      <c r="P32" s="23"/>
      <c r="Q32" s="23"/>
      <c r="R32" s="63"/>
      <c r="S32" s="5"/>
    </row>
    <row r="33" spans="2:19" ht="13.5">
      <c r="B33" s="3"/>
      <c r="C33" s="6"/>
      <c r="D33" s="4" t="s">
        <v>110</v>
      </c>
      <c r="E33" s="8" t="s">
        <v>15</v>
      </c>
      <c r="F33" s="16">
        <f>+'H13'!F33</f>
        <v>542744</v>
      </c>
      <c r="G33" s="15"/>
      <c r="H33" s="15"/>
      <c r="I33" s="56">
        <f>ROUND(F33/$F$49*1000,0)</f>
        <v>3628</v>
      </c>
      <c r="J33" s="15"/>
      <c r="K33" s="13"/>
      <c r="L33" s="4"/>
      <c r="Q33" s="23"/>
      <c r="R33" s="63"/>
      <c r="S33" s="5"/>
    </row>
    <row r="34" spans="2:19" ht="13.5">
      <c r="B34" s="3"/>
      <c r="C34" s="6"/>
      <c r="D34" s="4" t="s">
        <v>111</v>
      </c>
      <c r="E34" s="8" t="s">
        <v>23</v>
      </c>
      <c r="F34" s="16">
        <f>+'H13'!F34</f>
        <v>7474909</v>
      </c>
      <c r="G34" s="15"/>
      <c r="H34" s="15"/>
      <c r="I34" s="57">
        <f>ROUND(F34/$F$49*1000,0)</f>
        <v>49968</v>
      </c>
      <c r="J34" s="15"/>
      <c r="K34" s="13"/>
      <c r="L34" s="4"/>
      <c r="M34" s="6" t="s">
        <v>112</v>
      </c>
      <c r="N34" s="4" t="s">
        <v>33</v>
      </c>
      <c r="O34" s="22">
        <f>+'H13'!O34</f>
        <v>33582067</v>
      </c>
      <c r="Q34" s="23"/>
      <c r="R34" s="62">
        <f>ROUND(O34/$F$49*1000,0)</f>
        <v>224487</v>
      </c>
      <c r="S34" s="5"/>
    </row>
    <row r="35" spans="2:19" ht="13.5">
      <c r="B35" s="3"/>
      <c r="C35" s="6"/>
      <c r="D35" s="4" t="s">
        <v>113</v>
      </c>
      <c r="E35" s="8" t="s">
        <v>16</v>
      </c>
      <c r="F35" s="16">
        <f>+'H13'!F35</f>
        <v>833288</v>
      </c>
      <c r="G35" s="15"/>
      <c r="H35" s="15"/>
      <c r="I35" s="57">
        <f>ROUND(F35/$F$49*1000,0)</f>
        <v>5570</v>
      </c>
      <c r="J35" s="15"/>
      <c r="K35" s="13"/>
      <c r="L35" s="4"/>
      <c r="Q35" s="23"/>
      <c r="R35" s="63"/>
      <c r="S35" s="5"/>
    </row>
    <row r="36" spans="2:19" ht="13.5">
      <c r="B36" s="3"/>
      <c r="C36" s="6"/>
      <c r="D36" s="73" t="s">
        <v>17</v>
      </c>
      <c r="E36" s="73"/>
      <c r="F36" s="16">
        <f>SUM(F33:F35)</f>
        <v>8850941</v>
      </c>
      <c r="I36" s="57">
        <f>ROUND(F36/$F$49*1000,0)</f>
        <v>59166</v>
      </c>
      <c r="J36" s="15"/>
      <c r="K36" s="13"/>
      <c r="L36" s="4"/>
      <c r="M36" s="6" t="s">
        <v>114</v>
      </c>
      <c r="N36" s="4" t="s">
        <v>34</v>
      </c>
      <c r="O36" s="22">
        <f>+'H13'!O36</f>
        <v>14214832</v>
      </c>
      <c r="Q36" s="23"/>
      <c r="R36" s="62">
        <f>ROUND(O36/$F$49*1000,0)</f>
        <v>95022</v>
      </c>
      <c r="S36" s="5"/>
    </row>
    <row r="37" spans="2:19" ht="13.5">
      <c r="B37" s="3"/>
      <c r="C37" s="7" t="s">
        <v>115</v>
      </c>
      <c r="D37" s="4" t="s">
        <v>18</v>
      </c>
      <c r="E37" s="4"/>
      <c r="F37" s="15"/>
      <c r="G37" s="15"/>
      <c r="H37" s="15"/>
      <c r="I37" s="60"/>
      <c r="J37" s="15"/>
      <c r="K37" s="13"/>
      <c r="L37" s="4"/>
      <c r="O37" s="23"/>
      <c r="R37" s="64"/>
      <c r="S37" s="5"/>
    </row>
    <row r="38" spans="2:19" ht="13.5">
      <c r="B38" s="3"/>
      <c r="C38" s="6"/>
      <c r="D38" s="4" t="s">
        <v>116</v>
      </c>
      <c r="E38" s="4" t="s">
        <v>19</v>
      </c>
      <c r="F38" s="16">
        <f>+'H13'!F38</f>
        <v>886523</v>
      </c>
      <c r="G38" s="15"/>
      <c r="H38" s="15"/>
      <c r="I38" s="56">
        <f>ROUND(F38/$F$49*1000,0)</f>
        <v>5926</v>
      </c>
      <c r="J38" s="15"/>
      <c r="K38" s="13"/>
      <c r="L38" s="4"/>
      <c r="M38" s="6" t="s">
        <v>117</v>
      </c>
      <c r="N38" s="4" t="s">
        <v>35</v>
      </c>
      <c r="O38" s="22">
        <f>O40-O34-O36</f>
        <v>89933458</v>
      </c>
      <c r="Q38" s="23"/>
      <c r="R38" s="62">
        <f>ROUND(O38/$F$49*1000,0)</f>
        <v>601180</v>
      </c>
      <c r="S38" s="5"/>
    </row>
    <row r="39" spans="2:19" ht="13.5">
      <c r="B39" s="3"/>
      <c r="C39" s="6"/>
      <c r="D39" s="4" t="s">
        <v>118</v>
      </c>
      <c r="E39" s="4" t="s">
        <v>4</v>
      </c>
      <c r="F39" s="16">
        <f>+'H13'!F39</f>
        <v>379487</v>
      </c>
      <c r="G39" s="15"/>
      <c r="H39" s="15"/>
      <c r="I39" s="57">
        <f>ROUND(F39/$F$49*1000,0)</f>
        <v>2537</v>
      </c>
      <c r="J39" s="15"/>
      <c r="K39" s="13"/>
      <c r="L39" s="4"/>
      <c r="M39" s="6"/>
      <c r="N39" s="4"/>
      <c r="O39" s="4"/>
      <c r="P39" s="23"/>
      <c r="Q39" s="23"/>
      <c r="R39" s="63"/>
      <c r="S39" s="5"/>
    </row>
    <row r="40" spans="2:19" ht="13.5" customHeight="1">
      <c r="B40" s="3"/>
      <c r="C40" s="6"/>
      <c r="D40" s="4" t="s">
        <v>20</v>
      </c>
      <c r="E40" s="4"/>
      <c r="F40" s="16">
        <f>SUM(F38:F39)</f>
        <v>1266010</v>
      </c>
      <c r="I40" s="57">
        <f>ROUND(F40/$F$49*1000,0)</f>
        <v>8463</v>
      </c>
      <c r="J40" s="15"/>
      <c r="K40" s="13"/>
      <c r="L40" s="4"/>
      <c r="M40" s="35" t="s">
        <v>36</v>
      </c>
      <c r="N40" s="28"/>
      <c r="O40" s="22">
        <f>+O43-O29</f>
        <v>137730357</v>
      </c>
      <c r="P40" s="23"/>
      <c r="R40" s="59">
        <f>ROUND(O40/$F$49*1000,0)</f>
        <v>920688</v>
      </c>
      <c r="S40" s="5"/>
    </row>
    <row r="41" spans="2:19" ht="13.5">
      <c r="B41" s="3"/>
      <c r="C41" s="71" t="s">
        <v>21</v>
      </c>
      <c r="D41" s="71"/>
      <c r="E41" s="71"/>
      <c r="F41" s="16">
        <f>F36+F40</f>
        <v>10116951</v>
      </c>
      <c r="G41" s="67">
        <f>+F41/F43</f>
        <v>0.044737421658334886</v>
      </c>
      <c r="H41" s="15"/>
      <c r="I41" s="58">
        <f>ROUND(F41/$F$49*1000,0)</f>
        <v>67629</v>
      </c>
      <c r="J41" s="15"/>
      <c r="K41" s="13"/>
      <c r="L41" s="4"/>
      <c r="M41" s="6"/>
      <c r="N41" s="4"/>
      <c r="O41" s="23"/>
      <c r="P41" s="23"/>
      <c r="R41" s="64"/>
      <c r="S41" s="5"/>
    </row>
    <row r="42" spans="2:19" ht="13.5">
      <c r="B42" s="3"/>
      <c r="C42" s="6"/>
      <c r="D42" s="4"/>
      <c r="E42" s="4"/>
      <c r="F42" s="15"/>
      <c r="G42" s="15"/>
      <c r="H42" s="15"/>
      <c r="I42" s="61"/>
      <c r="J42" s="15"/>
      <c r="K42" s="13"/>
      <c r="L42" s="4"/>
      <c r="M42" s="6"/>
      <c r="N42" s="4"/>
      <c r="O42" s="23"/>
      <c r="P42" s="23"/>
      <c r="R42" s="64"/>
      <c r="S42" s="5"/>
    </row>
    <row r="43" spans="2:19" ht="13.5" customHeight="1">
      <c r="B43" s="3"/>
      <c r="C43" s="71" t="s">
        <v>22</v>
      </c>
      <c r="D43" s="71"/>
      <c r="E43" s="71"/>
      <c r="F43" s="16">
        <f>F19+F29+F41</f>
        <v>226140681</v>
      </c>
      <c r="G43" s="15"/>
      <c r="H43" s="15"/>
      <c r="I43" s="59">
        <f>ROUND(F43/$F$49*1000,0)</f>
        <v>1511686</v>
      </c>
      <c r="J43" s="15"/>
      <c r="K43" s="13"/>
      <c r="L43" s="4"/>
      <c r="M43" s="35" t="s">
        <v>37</v>
      </c>
      <c r="N43" s="28"/>
      <c r="O43" s="22">
        <f>+'H13'!P43</f>
        <v>226140681</v>
      </c>
      <c r="P43" s="23"/>
      <c r="R43" s="59">
        <f>ROUND(O43/$F$49*1000,0)</f>
        <v>1511686</v>
      </c>
      <c r="S43" s="5"/>
    </row>
    <row r="44" spans="2:19" ht="13.5">
      <c r="B44" s="18"/>
      <c r="C44" s="9"/>
      <c r="D44" s="2"/>
      <c r="E44" s="2"/>
      <c r="F44" s="2"/>
      <c r="G44" s="2"/>
      <c r="H44" s="2"/>
      <c r="I44" s="2"/>
      <c r="J44" s="2"/>
      <c r="K44" s="14"/>
      <c r="L44" s="2"/>
      <c r="M44" s="9"/>
      <c r="N44" s="2"/>
      <c r="O44" s="2"/>
      <c r="P44" s="2"/>
      <c r="Q44" s="2"/>
      <c r="R44" s="2"/>
      <c r="S44" s="10"/>
    </row>
    <row r="45" spans="3:14" ht="13.5">
      <c r="C45" s="1" t="s">
        <v>52</v>
      </c>
      <c r="I45" s="26" t="s">
        <v>91</v>
      </c>
      <c r="N45" s="54" t="s">
        <v>131</v>
      </c>
    </row>
    <row r="46" spans="5:14" ht="13.5">
      <c r="E46" t="s">
        <v>53</v>
      </c>
      <c r="G46" s="33"/>
      <c r="H46" s="33"/>
      <c r="I46" s="34">
        <f>+'H13'!G47</f>
        <v>6424545</v>
      </c>
      <c r="N46" s="59">
        <f>ROUND(I46/$F$49*1000,0)</f>
        <v>42946</v>
      </c>
    </row>
    <row r="47" spans="3:14" ht="13.5">
      <c r="C47" s="1"/>
      <c r="E47" t="s">
        <v>54</v>
      </c>
      <c r="G47" s="33"/>
      <c r="H47" s="33"/>
      <c r="I47" s="34">
        <f>+'H13'!G48</f>
        <v>0</v>
      </c>
      <c r="N47" s="58">
        <f>ROUND(I47/$F$49*1000,0)</f>
        <v>0</v>
      </c>
    </row>
    <row r="48" spans="3:14" ht="13.5">
      <c r="C48" s="1"/>
      <c r="E48" t="s">
        <v>132</v>
      </c>
      <c r="I48" s="34">
        <f>+'H13'!G49</f>
        <v>5633444</v>
      </c>
      <c r="N48" s="58">
        <f>ROUND(I48/$F$49*1000,0)</f>
        <v>37658</v>
      </c>
    </row>
    <row r="49" spans="3:7" ht="13.5">
      <c r="C49" s="1" t="s">
        <v>129</v>
      </c>
      <c r="F49" s="79">
        <v>149595</v>
      </c>
      <c r="G49" t="s">
        <v>163</v>
      </c>
    </row>
    <row r="50" ht="13.5">
      <c r="C50" s="1"/>
    </row>
    <row r="51" ht="13.5">
      <c r="C51" s="1"/>
    </row>
    <row r="52" ht="13.5">
      <c r="C52" s="1"/>
    </row>
    <row r="53" ht="13.5">
      <c r="C53" s="1"/>
    </row>
    <row r="54" ht="13.5">
      <c r="C54" s="1"/>
    </row>
  </sheetData>
  <mergeCells count="22">
    <mergeCell ref="C1:Q1"/>
    <mergeCell ref="C2:Q2"/>
    <mergeCell ref="C4:I4"/>
    <mergeCell ref="D15:E15"/>
    <mergeCell ref="M4:R4"/>
    <mergeCell ref="D7:F7"/>
    <mergeCell ref="D8:E8"/>
    <mergeCell ref="D9:E9"/>
    <mergeCell ref="D10:E10"/>
    <mergeCell ref="D11:E11"/>
    <mergeCell ref="D12:E12"/>
    <mergeCell ref="D13:E13"/>
    <mergeCell ref="D14:E14"/>
    <mergeCell ref="C43:E43"/>
    <mergeCell ref="D28:E28"/>
    <mergeCell ref="C19:E19"/>
    <mergeCell ref="D16:E16"/>
    <mergeCell ref="C17:E17"/>
    <mergeCell ref="D22:E22"/>
    <mergeCell ref="C29:E29"/>
    <mergeCell ref="D36:E36"/>
    <mergeCell ref="C41:E41"/>
  </mergeCells>
  <printOptions horizontalCentered="1"/>
  <pageMargins left="0.7874015748031497" right="0.7874015748031497" top="0.5905511811023623" bottom="0.3937007874015748" header="0.5118110236220472" footer="0.11811023622047245"/>
  <pageSetup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54"/>
  <sheetViews>
    <sheetView zoomScale="75" zoomScaleNormal="75" workbookViewId="0" topLeftCell="A1">
      <selection activeCell="F14" sqref="F14"/>
    </sheetView>
  </sheetViews>
  <sheetFormatPr defaultColWidth="9.00390625" defaultRowHeight="13.5"/>
  <cols>
    <col min="1" max="2" width="1.625" style="0" customWidth="1"/>
    <col min="3" max="3" width="4.125" style="0" customWidth="1"/>
    <col min="4" max="4" width="2.75390625" style="0" customWidth="1"/>
    <col min="5" max="5" width="12.625" style="0" customWidth="1"/>
    <col min="6" max="8" width="16.625" style="0" customWidth="1"/>
    <col min="9" max="9" width="2.25390625" style="0" customWidth="1"/>
    <col min="10" max="10" width="0.5" style="0" customWidth="1"/>
    <col min="11" max="11" width="1.625" style="0" customWidth="1"/>
    <col min="12" max="12" width="4.125" style="0" customWidth="1"/>
    <col min="13" max="13" width="18.75390625" style="0" customWidth="1"/>
    <col min="14" max="14" width="12.00390625" style="0" customWidth="1"/>
    <col min="15" max="15" width="13.875" style="0" customWidth="1"/>
    <col min="16" max="16" width="13.75390625" style="0" customWidth="1"/>
    <col min="17" max="17" width="7.75390625" style="0" customWidth="1"/>
  </cols>
  <sheetData>
    <row r="1" spans="3:16" ht="17.25">
      <c r="C1" s="75" t="s">
        <v>127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3:16" ht="13.5">
      <c r="C2" s="76" t="s">
        <v>126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6:17" ht="13.5">
      <c r="P3" s="78" t="s">
        <v>128</v>
      </c>
      <c r="Q3" s="78"/>
    </row>
    <row r="4" spans="2:17" ht="22.5" customHeight="1">
      <c r="B4" s="21"/>
      <c r="C4" s="77" t="s">
        <v>50</v>
      </c>
      <c r="D4" s="77"/>
      <c r="E4" s="77"/>
      <c r="F4" s="77"/>
      <c r="G4" s="77"/>
      <c r="H4" s="77"/>
      <c r="I4" s="11"/>
      <c r="J4" s="19"/>
      <c r="K4" s="12"/>
      <c r="L4" s="77" t="s">
        <v>51</v>
      </c>
      <c r="M4" s="77"/>
      <c r="N4" s="77"/>
      <c r="O4" s="77"/>
      <c r="P4" s="77"/>
      <c r="Q4" s="20"/>
    </row>
    <row r="5" spans="2:17" ht="13.5">
      <c r="B5" s="3"/>
      <c r="C5" s="4"/>
      <c r="D5" s="4"/>
      <c r="E5" s="4"/>
      <c r="F5" s="4"/>
      <c r="G5" s="4"/>
      <c r="H5" s="4"/>
      <c r="I5" s="4"/>
      <c r="J5" s="13"/>
      <c r="K5" s="4"/>
      <c r="L5" s="4"/>
      <c r="M5" s="4"/>
      <c r="N5" s="4"/>
      <c r="O5" s="4"/>
      <c r="P5" s="4"/>
      <c r="Q5" s="5"/>
    </row>
    <row r="6" spans="2:17" ht="13.5">
      <c r="B6" s="3"/>
      <c r="C6" s="4" t="s">
        <v>1</v>
      </c>
      <c r="D6" s="4"/>
      <c r="E6" s="4"/>
      <c r="F6" s="4"/>
      <c r="G6" s="4"/>
      <c r="H6" s="4"/>
      <c r="I6" s="4"/>
      <c r="J6" s="13"/>
      <c r="K6" s="4"/>
      <c r="L6" s="4" t="s">
        <v>24</v>
      </c>
      <c r="M6" s="4"/>
      <c r="N6" s="4"/>
      <c r="O6" s="4"/>
      <c r="P6" s="4"/>
      <c r="Q6" s="5"/>
    </row>
    <row r="7" spans="2:17" ht="13.5">
      <c r="B7" s="3"/>
      <c r="C7" s="6" t="s">
        <v>55</v>
      </c>
      <c r="D7" s="72" t="s">
        <v>2</v>
      </c>
      <c r="E7" s="72"/>
      <c r="F7" s="72"/>
      <c r="G7" s="4"/>
      <c r="H7" s="4"/>
      <c r="I7" s="4"/>
      <c r="J7" s="13"/>
      <c r="K7" s="4"/>
      <c r="L7" s="6" t="s">
        <v>56</v>
      </c>
      <c r="M7" s="4" t="s">
        <v>25</v>
      </c>
      <c r="N7" s="4"/>
      <c r="O7" s="4"/>
      <c r="P7" s="4"/>
      <c r="Q7" s="5"/>
    </row>
    <row r="8" spans="2:17" ht="14.25">
      <c r="B8" s="3"/>
      <c r="C8" s="7" t="s">
        <v>57</v>
      </c>
      <c r="D8" s="72" t="s">
        <v>38</v>
      </c>
      <c r="E8" s="72"/>
      <c r="F8" s="39"/>
      <c r="G8" s="40">
        <f>+'H13 (2)'!I8</f>
        <v>36332</v>
      </c>
      <c r="H8" s="39"/>
      <c r="I8" s="15"/>
      <c r="J8" s="13"/>
      <c r="K8" s="4"/>
      <c r="P8" s="4"/>
      <c r="Q8" s="5"/>
    </row>
    <row r="9" spans="2:17" ht="14.25">
      <c r="B9" s="3"/>
      <c r="C9" s="7" t="s">
        <v>88</v>
      </c>
      <c r="D9" s="72" t="s">
        <v>39</v>
      </c>
      <c r="E9" s="72"/>
      <c r="F9" s="39"/>
      <c r="G9" s="40">
        <f>+'H13 (2)'!I9</f>
        <v>108480</v>
      </c>
      <c r="H9" s="39"/>
      <c r="I9" s="15"/>
      <c r="J9" s="13"/>
      <c r="K9" s="4"/>
      <c r="L9" s="6" t="s">
        <v>95</v>
      </c>
      <c r="M9" s="72" t="s">
        <v>49</v>
      </c>
      <c r="N9" s="72"/>
      <c r="O9" s="47">
        <f>+'H13 (2)'!R9</f>
        <v>517567</v>
      </c>
      <c r="P9" s="48"/>
      <c r="Q9" s="5"/>
    </row>
    <row r="10" spans="2:17" ht="14.25">
      <c r="B10" s="3"/>
      <c r="C10" s="7" t="s">
        <v>60</v>
      </c>
      <c r="D10" s="72" t="s">
        <v>40</v>
      </c>
      <c r="E10" s="72"/>
      <c r="F10" s="39"/>
      <c r="G10" s="40">
        <f>+'H13 (2)'!I10</f>
        <v>31807</v>
      </c>
      <c r="H10" s="39"/>
      <c r="I10" s="15"/>
      <c r="J10" s="13"/>
      <c r="K10" s="4"/>
      <c r="L10" s="6"/>
      <c r="O10" s="48"/>
      <c r="P10" s="48"/>
      <c r="Q10" s="5"/>
    </row>
    <row r="11" spans="2:17" ht="14.25">
      <c r="B11" s="3"/>
      <c r="C11" s="7" t="s">
        <v>89</v>
      </c>
      <c r="D11" s="72" t="s">
        <v>3</v>
      </c>
      <c r="E11" s="72"/>
      <c r="F11" s="39"/>
      <c r="G11" s="40">
        <f>+'H13 (2)'!I11</f>
        <v>123851</v>
      </c>
      <c r="H11" s="39"/>
      <c r="I11" s="15"/>
      <c r="J11" s="13"/>
      <c r="K11" s="4"/>
      <c r="L11" s="27"/>
      <c r="M11" s="4"/>
      <c r="N11" s="4"/>
      <c r="O11" s="46"/>
      <c r="P11" s="48"/>
      <c r="Q11" s="5"/>
    </row>
    <row r="12" spans="2:17" ht="14.25">
      <c r="B12" s="3"/>
      <c r="C12" s="7" t="s">
        <v>96</v>
      </c>
      <c r="D12" s="72" t="s">
        <v>41</v>
      </c>
      <c r="E12" s="72"/>
      <c r="F12" s="39"/>
      <c r="G12" s="40">
        <f>+'H13 (2)'!I12</f>
        <v>2683</v>
      </c>
      <c r="H12" s="39"/>
      <c r="I12" s="15"/>
      <c r="J12" s="13"/>
      <c r="K12" s="4"/>
      <c r="L12" s="6" t="s">
        <v>97</v>
      </c>
      <c r="M12" s="72" t="s">
        <v>26</v>
      </c>
      <c r="N12" s="72"/>
      <c r="O12" s="47">
        <f>+'H13 (2)'!R12</f>
        <v>37336</v>
      </c>
      <c r="P12" s="48"/>
      <c r="Q12" s="5"/>
    </row>
    <row r="13" spans="2:17" ht="14.25">
      <c r="B13" s="3"/>
      <c r="C13" s="7" t="s">
        <v>98</v>
      </c>
      <c r="D13" s="72" t="s">
        <v>42</v>
      </c>
      <c r="E13" s="72"/>
      <c r="F13" s="39"/>
      <c r="G13" s="40">
        <f>+'H13 (2)'!I13</f>
        <v>561742</v>
      </c>
      <c r="H13" s="39"/>
      <c r="I13" s="15"/>
      <c r="J13" s="13"/>
      <c r="K13" s="4"/>
      <c r="N13" s="4"/>
      <c r="O13" s="48"/>
      <c r="P13" s="43"/>
      <c r="Q13" s="5"/>
    </row>
    <row r="14" spans="2:17" ht="14.25">
      <c r="B14" s="3"/>
      <c r="C14" s="7" t="s">
        <v>120</v>
      </c>
      <c r="D14" s="72" t="s">
        <v>43</v>
      </c>
      <c r="E14" s="72"/>
      <c r="F14" s="39"/>
      <c r="G14" s="40">
        <f>+'H13 (2)'!I14</f>
        <v>2140</v>
      </c>
      <c r="H14" s="39"/>
      <c r="I14" s="15"/>
      <c r="J14" s="13"/>
      <c r="K14" s="4"/>
      <c r="O14" s="43"/>
      <c r="P14" s="48"/>
      <c r="Q14" s="5"/>
    </row>
    <row r="15" spans="2:17" ht="14.25">
      <c r="B15" s="3"/>
      <c r="C15" s="7" t="s">
        <v>66</v>
      </c>
      <c r="D15" s="72" t="s">
        <v>44</v>
      </c>
      <c r="E15" s="72"/>
      <c r="F15" s="39"/>
      <c r="G15" s="40">
        <f>+'H13 (2)'!I15</f>
        <v>447180</v>
      </c>
      <c r="H15" s="39"/>
      <c r="I15" s="15"/>
      <c r="J15" s="13"/>
      <c r="K15" s="4"/>
      <c r="L15" s="71" t="s">
        <v>27</v>
      </c>
      <c r="M15" s="71"/>
      <c r="N15" s="71"/>
      <c r="O15" s="43"/>
      <c r="P15" s="47">
        <f>O9+O12</f>
        <v>554903</v>
      </c>
      <c r="Q15" s="5"/>
    </row>
    <row r="16" spans="2:17" ht="14.25">
      <c r="B16" s="3"/>
      <c r="C16" s="7" t="s">
        <v>100</v>
      </c>
      <c r="D16" s="72" t="s">
        <v>45</v>
      </c>
      <c r="E16" s="72"/>
      <c r="F16" s="39"/>
      <c r="G16" s="40">
        <f>+'H13 (2)'!I16</f>
        <v>6655</v>
      </c>
      <c r="H16" s="39"/>
      <c r="I16" s="15"/>
      <c r="J16" s="13"/>
      <c r="K16" s="4"/>
      <c r="O16" s="43"/>
      <c r="P16" s="43"/>
      <c r="Q16" s="5"/>
    </row>
    <row r="17" spans="2:17" ht="14.25">
      <c r="B17" s="3"/>
      <c r="C17" s="74" t="s">
        <v>5</v>
      </c>
      <c r="D17" s="74"/>
      <c r="E17" s="74"/>
      <c r="F17" s="39"/>
      <c r="G17" s="41">
        <f>SUM(G8:G16)</f>
        <v>1320870</v>
      </c>
      <c r="H17" s="39"/>
      <c r="I17" s="15"/>
      <c r="J17" s="13"/>
      <c r="K17" s="4"/>
      <c r="L17" s="6"/>
      <c r="M17" s="4"/>
      <c r="N17" s="4"/>
      <c r="O17" s="23"/>
      <c r="P17" s="23"/>
      <c r="Q17" s="5"/>
    </row>
    <row r="18" spans="2:17" ht="14.25">
      <c r="B18" s="3"/>
      <c r="C18" s="6" t="s">
        <v>93</v>
      </c>
      <c r="D18" s="4"/>
      <c r="E18" s="4"/>
      <c r="F18" s="39"/>
      <c r="G18" s="40">
        <f>+'H13 (2)'!I18</f>
        <v>505549</v>
      </c>
      <c r="H18" s="39" t="s">
        <v>124</v>
      </c>
      <c r="I18" s="15"/>
      <c r="J18" s="13"/>
      <c r="K18" s="4"/>
      <c r="Q18" s="5"/>
    </row>
    <row r="19" spans="2:17" ht="14.25">
      <c r="B19" s="3"/>
      <c r="C19" s="71" t="s">
        <v>6</v>
      </c>
      <c r="D19" s="71"/>
      <c r="E19" s="71"/>
      <c r="F19" s="39"/>
      <c r="G19" s="39"/>
      <c r="H19" s="40">
        <f>G17</f>
        <v>1320870</v>
      </c>
      <c r="I19" s="15"/>
      <c r="J19" s="13"/>
      <c r="K19" s="4"/>
      <c r="L19" s="6" t="s">
        <v>121</v>
      </c>
      <c r="M19" s="4" t="s">
        <v>28</v>
      </c>
      <c r="Q19" s="5"/>
    </row>
    <row r="20" spans="2:17" ht="14.25">
      <c r="B20" s="3"/>
      <c r="C20" s="6"/>
      <c r="D20" s="4"/>
      <c r="E20" s="4"/>
      <c r="F20" s="39"/>
      <c r="G20" s="39"/>
      <c r="H20" s="39"/>
      <c r="I20" s="15"/>
      <c r="J20" s="13"/>
      <c r="K20" s="4"/>
      <c r="O20" s="23"/>
      <c r="Q20" s="5"/>
    </row>
    <row r="21" spans="2:17" ht="17.25">
      <c r="B21" s="3"/>
      <c r="C21" s="6" t="s">
        <v>103</v>
      </c>
      <c r="D21" s="4" t="s">
        <v>7</v>
      </c>
      <c r="E21" s="4"/>
      <c r="F21" s="39"/>
      <c r="G21" s="39"/>
      <c r="H21" s="39"/>
      <c r="I21" s="15"/>
      <c r="J21" s="13"/>
      <c r="K21" s="4"/>
      <c r="L21" s="6" t="s">
        <v>72</v>
      </c>
      <c r="M21" s="72" t="s">
        <v>29</v>
      </c>
      <c r="N21" s="72"/>
      <c r="O21" s="47">
        <f>+'H13 (2)'!R21</f>
        <v>36095</v>
      </c>
      <c r="P21" s="43"/>
      <c r="Q21" s="38"/>
    </row>
    <row r="22" spans="2:17" ht="17.25">
      <c r="B22" s="3"/>
      <c r="C22" s="7" t="s">
        <v>59</v>
      </c>
      <c r="D22" s="72" t="s">
        <v>8</v>
      </c>
      <c r="E22" s="72"/>
      <c r="F22" s="39"/>
      <c r="G22" s="40">
        <f>+'H13 (2)'!I22</f>
        <v>60171</v>
      </c>
      <c r="H22" s="39"/>
      <c r="I22" s="15"/>
      <c r="J22" s="13"/>
      <c r="K22" s="4"/>
      <c r="O22" s="43"/>
      <c r="P22" s="48"/>
      <c r="Q22" s="38"/>
    </row>
    <row r="23" spans="2:17" ht="17.25">
      <c r="B23" s="3"/>
      <c r="C23" s="7" t="s">
        <v>73</v>
      </c>
      <c r="D23" s="4" t="s">
        <v>46</v>
      </c>
      <c r="E23" s="4"/>
      <c r="F23" s="39"/>
      <c r="G23" s="40">
        <f>+'H13 (2)'!I23</f>
        <v>21548</v>
      </c>
      <c r="H23" s="39"/>
      <c r="I23" s="15"/>
      <c r="J23" s="13"/>
      <c r="K23" s="4"/>
      <c r="L23" s="6" t="s">
        <v>104</v>
      </c>
      <c r="M23" s="4" t="s">
        <v>92</v>
      </c>
      <c r="O23" s="47">
        <f>+'H13 (2)'!R23</f>
        <v>0</v>
      </c>
      <c r="P23" s="43"/>
      <c r="Q23" s="38"/>
    </row>
    <row r="24" spans="2:17" ht="17.25">
      <c r="B24" s="3"/>
      <c r="C24" s="7" t="s">
        <v>105</v>
      </c>
      <c r="D24" s="4" t="s">
        <v>47</v>
      </c>
      <c r="E24" s="4"/>
      <c r="F24" s="39"/>
      <c r="G24" s="39"/>
      <c r="H24" s="39"/>
      <c r="I24" s="15"/>
      <c r="J24" s="13"/>
      <c r="K24" s="4"/>
      <c r="O24" s="43"/>
      <c r="P24" s="48"/>
      <c r="Q24" s="38"/>
    </row>
    <row r="25" spans="2:17" ht="17.25">
      <c r="B25" s="3"/>
      <c r="C25" s="6"/>
      <c r="D25" s="4" t="s">
        <v>75</v>
      </c>
      <c r="E25" s="4" t="s">
        <v>9</v>
      </c>
      <c r="F25" s="40">
        <f>+'H13 (2)'!I25</f>
        <v>25834</v>
      </c>
      <c r="G25" s="39"/>
      <c r="H25" s="39"/>
      <c r="I25" s="15"/>
      <c r="J25" s="13"/>
      <c r="K25" s="4"/>
      <c r="O25" s="48"/>
      <c r="P25" s="43"/>
      <c r="Q25" s="38"/>
    </row>
    <row r="26" spans="2:17" ht="17.25">
      <c r="B26" s="3"/>
      <c r="C26" s="6"/>
      <c r="D26" s="4" t="s">
        <v>76</v>
      </c>
      <c r="E26" s="4" t="s">
        <v>10</v>
      </c>
      <c r="F26" s="40">
        <f>+'H13 (2)'!I26</f>
        <v>15601</v>
      </c>
      <c r="G26" s="39"/>
      <c r="H26" s="39"/>
      <c r="I26" s="15"/>
      <c r="J26" s="13"/>
      <c r="K26" s="4"/>
      <c r="L26" s="71" t="s">
        <v>30</v>
      </c>
      <c r="M26" s="71"/>
      <c r="N26" s="71"/>
      <c r="O26" s="43"/>
      <c r="P26" s="47">
        <f>+O21+O23</f>
        <v>36095</v>
      </c>
      <c r="Q26" s="38"/>
    </row>
    <row r="27" spans="2:17" ht="17.25">
      <c r="B27" s="3"/>
      <c r="C27" s="6"/>
      <c r="D27" s="4" t="s">
        <v>107</v>
      </c>
      <c r="E27" s="4" t="s">
        <v>11</v>
      </c>
      <c r="F27" s="40">
        <f>+'H13 (2)'!I27</f>
        <v>33</v>
      </c>
      <c r="G27" s="39"/>
      <c r="H27" s="39"/>
      <c r="I27" s="15"/>
      <c r="J27" s="13"/>
      <c r="K27" s="4"/>
      <c r="O27" s="48"/>
      <c r="P27" s="43"/>
      <c r="Q27" s="38"/>
    </row>
    <row r="28" spans="2:17" ht="17.25">
      <c r="B28" s="3"/>
      <c r="C28" s="4"/>
      <c r="D28" s="74" t="s">
        <v>48</v>
      </c>
      <c r="E28" s="74"/>
      <c r="F28" s="39"/>
      <c r="G28" s="40">
        <f>SUM(F25:F27)</f>
        <v>41468</v>
      </c>
      <c r="H28" s="39"/>
      <c r="I28" s="15"/>
      <c r="J28" s="13"/>
      <c r="K28" s="4"/>
      <c r="O28" s="48"/>
      <c r="P28" s="43"/>
      <c r="Q28" s="38"/>
    </row>
    <row r="29" spans="2:17" ht="17.25">
      <c r="B29" s="3"/>
      <c r="C29" s="71" t="s">
        <v>12</v>
      </c>
      <c r="D29" s="71"/>
      <c r="E29" s="71"/>
      <c r="F29" s="39"/>
      <c r="G29" s="39"/>
      <c r="H29" s="40">
        <f>G22+G23+G28</f>
        <v>123187</v>
      </c>
      <c r="I29" s="15"/>
      <c r="J29" s="13"/>
      <c r="K29" s="4"/>
      <c r="L29" s="71" t="s">
        <v>31</v>
      </c>
      <c r="M29" s="71"/>
      <c r="N29" s="71"/>
      <c r="O29" s="48"/>
      <c r="P29" s="47">
        <f>P15+P26</f>
        <v>590998</v>
      </c>
      <c r="Q29" s="38"/>
    </row>
    <row r="30" spans="2:17" ht="17.25">
      <c r="B30" s="3"/>
      <c r="C30" s="6"/>
      <c r="D30" s="4"/>
      <c r="E30" s="4"/>
      <c r="F30" s="39"/>
      <c r="G30" s="39"/>
      <c r="H30" s="39"/>
      <c r="I30" s="15"/>
      <c r="J30" s="13"/>
      <c r="K30" s="4"/>
      <c r="O30" s="36"/>
      <c r="P30" s="37"/>
      <c r="Q30" s="38"/>
    </row>
    <row r="31" spans="2:17" ht="17.25">
      <c r="B31" s="3"/>
      <c r="C31" s="6" t="s">
        <v>108</v>
      </c>
      <c r="D31" s="4" t="s">
        <v>13</v>
      </c>
      <c r="E31" s="4"/>
      <c r="F31" s="39"/>
      <c r="G31" s="39"/>
      <c r="H31" s="39"/>
      <c r="I31" s="15"/>
      <c r="J31" s="13"/>
      <c r="K31" s="4"/>
      <c r="O31" s="37"/>
      <c r="P31" s="36"/>
      <c r="Q31" s="38"/>
    </row>
    <row r="32" spans="2:17" ht="17.25">
      <c r="B32" s="3"/>
      <c r="C32" s="7" t="s">
        <v>122</v>
      </c>
      <c r="D32" s="4" t="s">
        <v>14</v>
      </c>
      <c r="E32" s="4"/>
      <c r="F32" s="39"/>
      <c r="G32" s="39"/>
      <c r="H32" s="39"/>
      <c r="I32" s="15"/>
      <c r="J32" s="13"/>
      <c r="K32" s="4"/>
      <c r="L32" s="4" t="s">
        <v>32</v>
      </c>
      <c r="M32" s="4"/>
      <c r="N32" s="4"/>
      <c r="O32" s="36"/>
      <c r="P32" s="36"/>
      <c r="Q32" s="38"/>
    </row>
    <row r="33" spans="2:17" ht="17.25">
      <c r="B33" s="3"/>
      <c r="C33" s="6"/>
      <c r="D33" s="4" t="s">
        <v>110</v>
      </c>
      <c r="E33" s="8" t="s">
        <v>15</v>
      </c>
      <c r="F33" s="40">
        <f>+'H13 (2)'!I33</f>
        <v>3628</v>
      </c>
      <c r="G33" s="39"/>
      <c r="H33" s="39"/>
      <c r="I33" s="15"/>
      <c r="J33" s="13"/>
      <c r="K33" s="4"/>
      <c r="O33" s="37"/>
      <c r="P33" s="36"/>
      <c r="Q33" s="38"/>
    </row>
    <row r="34" spans="2:17" ht="14.25">
      <c r="B34" s="3"/>
      <c r="C34" s="6"/>
      <c r="D34" s="4" t="s">
        <v>111</v>
      </c>
      <c r="E34" s="8" t="s">
        <v>23</v>
      </c>
      <c r="F34" s="40">
        <f>+'H13 (2)'!I34</f>
        <v>49968</v>
      </c>
      <c r="G34" s="39"/>
      <c r="H34" s="39"/>
      <c r="I34" s="15"/>
      <c r="J34" s="13"/>
      <c r="K34" s="4"/>
      <c r="L34" s="6" t="s">
        <v>55</v>
      </c>
      <c r="M34" s="72" t="s">
        <v>33</v>
      </c>
      <c r="N34" s="72"/>
      <c r="O34" s="47">
        <f>+'H13 (2)'!R34</f>
        <v>224487</v>
      </c>
      <c r="P34" s="48"/>
      <c r="Q34" s="49"/>
    </row>
    <row r="35" spans="2:17" ht="14.25">
      <c r="B35" s="3"/>
      <c r="C35" s="6"/>
      <c r="D35" s="4" t="s">
        <v>123</v>
      </c>
      <c r="E35" s="8" t="s">
        <v>16</v>
      </c>
      <c r="F35" s="40">
        <f>+'H13 (2)'!I35</f>
        <v>5570</v>
      </c>
      <c r="G35" s="39"/>
      <c r="H35" s="39"/>
      <c r="I35" s="15"/>
      <c r="J35" s="13"/>
      <c r="K35" s="4"/>
      <c r="O35" s="43"/>
      <c r="P35" s="48"/>
      <c r="Q35" s="49"/>
    </row>
    <row r="36" spans="2:17" ht="14.25">
      <c r="B36" s="3"/>
      <c r="C36" s="6"/>
      <c r="D36" s="73" t="s">
        <v>17</v>
      </c>
      <c r="E36" s="73"/>
      <c r="F36" s="39"/>
      <c r="G36" s="40">
        <f>SUM(F33:F35)</f>
        <v>59166</v>
      </c>
      <c r="H36" s="39"/>
      <c r="I36" s="15"/>
      <c r="J36" s="13"/>
      <c r="K36" s="4"/>
      <c r="L36" s="6" t="s">
        <v>114</v>
      </c>
      <c r="M36" s="72" t="s">
        <v>34</v>
      </c>
      <c r="N36" s="72"/>
      <c r="O36" s="47">
        <f>+'H13 (2)'!R36</f>
        <v>95022</v>
      </c>
      <c r="P36" s="48"/>
      <c r="Q36" s="49"/>
    </row>
    <row r="37" spans="2:17" ht="14.25">
      <c r="B37" s="3"/>
      <c r="C37" s="7" t="s">
        <v>115</v>
      </c>
      <c r="D37" s="4" t="s">
        <v>18</v>
      </c>
      <c r="E37" s="4"/>
      <c r="F37" s="39"/>
      <c r="G37" s="39"/>
      <c r="H37" s="39"/>
      <c r="I37" s="15"/>
      <c r="J37" s="13"/>
      <c r="K37" s="4"/>
      <c r="O37" s="48"/>
      <c r="P37" s="43"/>
      <c r="Q37" s="49"/>
    </row>
    <row r="38" spans="2:17" ht="14.25">
      <c r="B38" s="3"/>
      <c r="C38" s="6"/>
      <c r="D38" s="4" t="s">
        <v>116</v>
      </c>
      <c r="E38" s="4" t="s">
        <v>19</v>
      </c>
      <c r="F38" s="40">
        <f>+'H13 (2)'!I38</f>
        <v>5926</v>
      </c>
      <c r="G38" s="39"/>
      <c r="H38" s="39"/>
      <c r="I38" s="15"/>
      <c r="J38" s="13"/>
      <c r="K38" s="4"/>
      <c r="L38" s="6" t="s">
        <v>117</v>
      </c>
      <c r="M38" s="72" t="s">
        <v>35</v>
      </c>
      <c r="N38" s="72"/>
      <c r="O38" s="47">
        <f>P40-O34-O36</f>
        <v>601179</v>
      </c>
      <c r="P38" s="48"/>
      <c r="Q38" s="49"/>
    </row>
    <row r="39" spans="2:17" ht="14.25">
      <c r="B39" s="3"/>
      <c r="C39" s="6"/>
      <c r="D39" s="4" t="s">
        <v>118</v>
      </c>
      <c r="E39" s="4" t="s">
        <v>4</v>
      </c>
      <c r="F39" s="40">
        <f>+'H13 (2)'!I39</f>
        <v>2537</v>
      </c>
      <c r="G39" s="39"/>
      <c r="H39" s="39"/>
      <c r="I39" s="15"/>
      <c r="J39" s="13"/>
      <c r="K39" s="4"/>
      <c r="L39" s="6"/>
      <c r="M39" s="4"/>
      <c r="N39" s="4"/>
      <c r="O39" s="48"/>
      <c r="P39" s="48"/>
      <c r="Q39" s="49"/>
    </row>
    <row r="40" spans="2:17" ht="14.25">
      <c r="B40" s="3"/>
      <c r="C40" s="6"/>
      <c r="D40" s="4" t="s">
        <v>20</v>
      </c>
      <c r="E40" s="4"/>
      <c r="F40" s="39"/>
      <c r="G40" s="40">
        <f>SUM(F38:F39)</f>
        <v>8463</v>
      </c>
      <c r="H40" s="39"/>
      <c r="I40" s="15"/>
      <c r="J40" s="13"/>
      <c r="K40" s="4"/>
      <c r="L40" s="71" t="s">
        <v>36</v>
      </c>
      <c r="M40" s="71"/>
      <c r="N40" s="71"/>
      <c r="O40" s="48"/>
      <c r="P40" s="47">
        <f>+P43-P29</f>
        <v>920688</v>
      </c>
      <c r="Q40" s="49"/>
    </row>
    <row r="41" spans="2:17" ht="14.25">
      <c r="B41" s="3"/>
      <c r="C41" s="71" t="s">
        <v>21</v>
      </c>
      <c r="D41" s="71"/>
      <c r="E41" s="71"/>
      <c r="F41" s="39"/>
      <c r="G41" s="39"/>
      <c r="H41" s="40">
        <f>G36+G40</f>
        <v>67629</v>
      </c>
      <c r="I41" s="15"/>
      <c r="J41" s="13"/>
      <c r="K41" s="4"/>
      <c r="L41" s="6"/>
      <c r="M41" s="4"/>
      <c r="N41" s="4"/>
      <c r="O41" s="48"/>
      <c r="P41" s="48"/>
      <c r="Q41" s="49"/>
    </row>
    <row r="42" spans="2:17" ht="14.25">
      <c r="B42" s="3"/>
      <c r="C42" s="6"/>
      <c r="D42" s="4"/>
      <c r="E42" s="4"/>
      <c r="F42" s="39"/>
      <c r="G42" s="39"/>
      <c r="H42" s="39"/>
      <c r="I42" s="15"/>
      <c r="J42" s="13"/>
      <c r="K42" s="4"/>
      <c r="L42" s="6"/>
      <c r="M42" s="4"/>
      <c r="N42" s="4"/>
      <c r="O42" s="48"/>
      <c r="P42" s="48"/>
      <c r="Q42" s="49"/>
    </row>
    <row r="43" spans="2:17" ht="14.25">
      <c r="B43" s="3"/>
      <c r="C43" s="71" t="s">
        <v>22</v>
      </c>
      <c r="D43" s="71"/>
      <c r="E43" s="71"/>
      <c r="F43" s="39"/>
      <c r="G43" s="39"/>
      <c r="H43" s="40">
        <f>H19+H29+H41</f>
        <v>1511686</v>
      </c>
      <c r="I43" s="15"/>
      <c r="J43" s="13"/>
      <c r="K43" s="4"/>
      <c r="L43" s="71" t="s">
        <v>37</v>
      </c>
      <c r="M43" s="71"/>
      <c r="N43" s="71"/>
      <c r="O43" s="48"/>
      <c r="P43" s="47">
        <f>+'H13 (2)'!R43</f>
        <v>1511686</v>
      </c>
      <c r="Q43" s="49"/>
    </row>
    <row r="44" spans="2:17" ht="14.25">
      <c r="B44" s="18"/>
      <c r="C44" s="9"/>
      <c r="D44" s="2"/>
      <c r="E44" s="2"/>
      <c r="F44" s="42"/>
      <c r="G44" s="42"/>
      <c r="H44" s="42"/>
      <c r="I44" s="2"/>
      <c r="J44" s="14"/>
      <c r="K44" s="2"/>
      <c r="L44" s="9"/>
      <c r="M44" s="2"/>
      <c r="N44" s="2"/>
      <c r="O44" s="42"/>
      <c r="P44" s="42"/>
      <c r="Q44" s="50"/>
    </row>
    <row r="45" spans="3:17" ht="14.25">
      <c r="C45" s="1" t="s">
        <v>52</v>
      </c>
      <c r="F45" s="43"/>
      <c r="G45" s="44" t="s">
        <v>91</v>
      </c>
      <c r="H45" s="43"/>
      <c r="L45" s="1"/>
      <c r="O45" s="43"/>
      <c r="P45" s="43"/>
      <c r="Q45" s="43"/>
    </row>
    <row r="46" spans="3:17" ht="14.25">
      <c r="C46" s="1"/>
      <c r="E46" t="s">
        <v>53</v>
      </c>
      <c r="F46" s="43"/>
      <c r="G46" s="45">
        <f>+'H13 (2)'!N46</f>
        <v>42946</v>
      </c>
      <c r="H46" s="43"/>
      <c r="L46" s="30"/>
      <c r="O46" s="43"/>
      <c r="P46" s="43"/>
      <c r="Q46" s="43"/>
    </row>
    <row r="47" spans="3:17" ht="14.25">
      <c r="C47" s="1"/>
      <c r="E47" t="s">
        <v>54</v>
      </c>
      <c r="F47" s="43"/>
      <c r="G47" s="45">
        <f>+'H13 (2)'!N47</f>
        <v>0</v>
      </c>
      <c r="H47" s="46"/>
      <c r="O47" s="43"/>
      <c r="P47" s="43"/>
      <c r="Q47" s="43"/>
    </row>
    <row r="48" spans="3:8" ht="14.25">
      <c r="C48" s="1"/>
      <c r="E48" t="s">
        <v>132</v>
      </c>
      <c r="F48" s="43"/>
      <c r="G48" s="45">
        <f>+'H13 (2)'!N48</f>
        <v>37658</v>
      </c>
      <c r="H48" s="43"/>
    </row>
    <row r="49" spans="3:8" ht="14.25">
      <c r="C49" s="1" t="s">
        <v>129</v>
      </c>
      <c r="F49" t="s">
        <v>130</v>
      </c>
      <c r="H49" s="46"/>
    </row>
    <row r="50" spans="3:7" ht="17.25">
      <c r="C50" s="1"/>
      <c r="G50" s="37"/>
    </row>
    <row r="51" spans="3:7" ht="17.25">
      <c r="C51" s="1"/>
      <c r="G51" s="37"/>
    </row>
    <row r="52" ht="13.5">
      <c r="C52" s="1"/>
    </row>
    <row r="53" ht="13.5">
      <c r="C53" s="1"/>
    </row>
    <row r="54" ht="13.5">
      <c r="C54" s="1"/>
    </row>
  </sheetData>
  <mergeCells count="34">
    <mergeCell ref="L43:N43"/>
    <mergeCell ref="M9:N9"/>
    <mergeCell ref="M12:N12"/>
    <mergeCell ref="M21:N21"/>
    <mergeCell ref="L15:N15"/>
    <mergeCell ref="L26:N26"/>
    <mergeCell ref="L29:N29"/>
    <mergeCell ref="M34:N34"/>
    <mergeCell ref="M36:N36"/>
    <mergeCell ref="M38:N38"/>
    <mergeCell ref="C29:E29"/>
    <mergeCell ref="D36:E36"/>
    <mergeCell ref="C41:E41"/>
    <mergeCell ref="C43:E43"/>
    <mergeCell ref="D28:E28"/>
    <mergeCell ref="C19:E19"/>
    <mergeCell ref="L40:N40"/>
    <mergeCell ref="C1:P1"/>
    <mergeCell ref="C2:P2"/>
    <mergeCell ref="C4:H4"/>
    <mergeCell ref="L4:P4"/>
    <mergeCell ref="D15:E15"/>
    <mergeCell ref="D16:E16"/>
    <mergeCell ref="C17:E17"/>
    <mergeCell ref="D10:E10"/>
    <mergeCell ref="D22:E22"/>
    <mergeCell ref="D11:E11"/>
    <mergeCell ref="D12:E12"/>
    <mergeCell ref="D13:E13"/>
    <mergeCell ref="D14:E14"/>
    <mergeCell ref="P3:Q3"/>
    <mergeCell ref="D7:F7"/>
    <mergeCell ref="D8:E8"/>
    <mergeCell ref="D9:E9"/>
  </mergeCells>
  <printOptions horizontalCentered="1"/>
  <pageMargins left="0.7874015748031497" right="0.7874015748031497" top="0.5905511811023623" bottom="0.3937007874015748" header="0.5118110236220472" footer="0.11811023622047245"/>
  <pageSetup horizontalDpi="300" verticalDpi="300" orientation="landscape" paperSize="9" scale="75" r:id="rId1"/>
  <headerFooter alignWithMargins="0">
    <oddFooter>&amp;R&amp;8&amp;D&amp;F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U54"/>
  <sheetViews>
    <sheetView tabSelected="1" zoomScale="75" zoomScaleNormal="75" workbookViewId="0" topLeftCell="A1">
      <selection activeCell="F34" sqref="F34"/>
    </sheetView>
  </sheetViews>
  <sheetFormatPr defaultColWidth="9.00390625" defaultRowHeight="13.5"/>
  <cols>
    <col min="1" max="1" width="20.625" style="0" customWidth="1"/>
    <col min="2" max="2" width="1.625" style="0" customWidth="1"/>
    <col min="3" max="3" width="4.125" style="0" customWidth="1"/>
    <col min="4" max="4" width="2.625" style="0" customWidth="1"/>
    <col min="5" max="5" width="12.625" style="0" customWidth="1"/>
    <col min="6" max="6" width="16.625" style="0" customWidth="1"/>
    <col min="7" max="7" width="5.625" style="0" customWidth="1"/>
    <col min="8" max="8" width="2.625" style="0" customWidth="1"/>
    <col min="9" max="9" width="16.625" style="0" customWidth="1"/>
    <col min="10" max="10" width="2.625" style="0" customWidth="1"/>
    <col min="11" max="11" width="0.5" style="0" customWidth="1"/>
    <col min="12" max="12" width="1.625" style="0" customWidth="1"/>
    <col min="13" max="13" width="4.125" style="0" customWidth="1"/>
    <col min="14" max="14" width="18.625" style="0" customWidth="1"/>
    <col min="15" max="15" width="16.625" style="0" customWidth="1"/>
    <col min="16" max="16" width="5.625" style="0" customWidth="1"/>
    <col min="17" max="17" width="2.625" style="0" customWidth="1"/>
    <col min="18" max="18" width="16.625" style="0" customWidth="1"/>
    <col min="19" max="19" width="2.625" style="0" customWidth="1"/>
    <col min="20" max="20" width="20.625" style="0" customWidth="1"/>
  </cols>
  <sheetData>
    <row r="1" spans="3:18" ht="17.25">
      <c r="C1" s="75" t="s">
        <v>133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29"/>
    </row>
    <row r="2" spans="3:18" ht="13.5">
      <c r="C2" s="76" t="s">
        <v>126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30"/>
    </row>
    <row r="3" ht="13.5">
      <c r="R3" s="26" t="s">
        <v>0</v>
      </c>
    </row>
    <row r="4" spans="2:19" ht="22.5" customHeight="1">
      <c r="B4" s="21"/>
      <c r="C4" s="77" t="s">
        <v>50</v>
      </c>
      <c r="D4" s="77"/>
      <c r="E4" s="77"/>
      <c r="F4" s="77"/>
      <c r="G4" s="77"/>
      <c r="H4" s="77"/>
      <c r="I4" s="77"/>
      <c r="J4" s="11"/>
      <c r="K4" s="19"/>
      <c r="L4" s="12"/>
      <c r="M4" s="77" t="s">
        <v>51</v>
      </c>
      <c r="N4" s="77"/>
      <c r="O4" s="77"/>
      <c r="P4" s="77"/>
      <c r="Q4" s="77"/>
      <c r="R4" s="77"/>
      <c r="S4" s="20"/>
    </row>
    <row r="5" spans="2:19" ht="13.5">
      <c r="B5" s="3"/>
      <c r="C5" s="4"/>
      <c r="D5" s="4"/>
      <c r="E5" s="4"/>
      <c r="F5" s="4"/>
      <c r="G5" s="31"/>
      <c r="H5" s="31"/>
      <c r="I5" s="32"/>
      <c r="J5" s="4"/>
      <c r="K5" s="13"/>
      <c r="L5" s="4"/>
      <c r="M5" s="4"/>
      <c r="N5" s="4"/>
      <c r="O5" s="4"/>
      <c r="P5" s="4"/>
      <c r="Q5" s="4"/>
      <c r="R5" s="4"/>
      <c r="S5" s="5"/>
    </row>
    <row r="6" spans="2:19" ht="13.5">
      <c r="B6" s="3"/>
      <c r="C6" s="4" t="s">
        <v>1</v>
      </c>
      <c r="D6" s="4"/>
      <c r="E6" s="4"/>
      <c r="F6" s="4"/>
      <c r="I6" s="54" t="s">
        <v>131</v>
      </c>
      <c r="J6" s="4"/>
      <c r="K6" s="13"/>
      <c r="L6" s="4"/>
      <c r="M6" s="4" t="s">
        <v>24</v>
      </c>
      <c r="N6" s="4"/>
      <c r="O6" s="4"/>
      <c r="P6" s="4"/>
      <c r="Q6" s="4"/>
      <c r="R6" s="54" t="s">
        <v>131</v>
      </c>
      <c r="S6" s="53"/>
    </row>
    <row r="7" spans="2:19" ht="13.5">
      <c r="B7" s="3"/>
      <c r="C7" s="6" t="s">
        <v>134</v>
      </c>
      <c r="D7" s="72" t="s">
        <v>2</v>
      </c>
      <c r="E7" s="72"/>
      <c r="F7" s="72"/>
      <c r="G7" s="4"/>
      <c r="H7" s="4"/>
      <c r="I7" s="55"/>
      <c r="J7" s="4"/>
      <c r="K7" s="13"/>
      <c r="L7" s="4"/>
      <c r="M7" s="6" t="s">
        <v>135</v>
      </c>
      <c r="N7" s="4" t="s">
        <v>25</v>
      </c>
      <c r="O7" s="4"/>
      <c r="P7" s="4"/>
      <c r="Q7" s="4"/>
      <c r="R7" s="55"/>
      <c r="S7" s="5"/>
    </row>
    <row r="8" spans="2:21" ht="13.5">
      <c r="B8" s="3"/>
      <c r="C8" s="7" t="s">
        <v>90</v>
      </c>
      <c r="D8" s="72" t="s">
        <v>38</v>
      </c>
      <c r="E8" s="72"/>
      <c r="F8" s="16">
        <f>+'H13'!G8</f>
        <v>5435080</v>
      </c>
      <c r="I8" s="56">
        <f aca="true" t="shared" si="0" ref="I8:I19">ROUND(F8/$U$8*1000,0)</f>
        <v>36332</v>
      </c>
      <c r="J8" s="15"/>
      <c r="K8" s="13"/>
      <c r="L8" s="4"/>
      <c r="Q8" s="4"/>
      <c r="R8" s="55"/>
      <c r="S8" s="5"/>
      <c r="U8">
        <v>149595</v>
      </c>
    </row>
    <row r="9" spans="2:19" ht="13.5">
      <c r="B9" s="3"/>
      <c r="C9" s="7" t="s">
        <v>94</v>
      </c>
      <c r="D9" s="72" t="s">
        <v>39</v>
      </c>
      <c r="E9" s="72"/>
      <c r="F9" s="16">
        <f>+'H13'!G9</f>
        <v>16228049</v>
      </c>
      <c r="I9" s="57">
        <f t="shared" si="0"/>
        <v>108480</v>
      </c>
      <c r="J9" s="15"/>
      <c r="K9" s="13"/>
      <c r="L9" s="4"/>
      <c r="M9" s="6" t="s">
        <v>90</v>
      </c>
      <c r="N9" s="4" t="s">
        <v>49</v>
      </c>
      <c r="O9" s="22">
        <f>+'H13'!O9</f>
        <v>77425370</v>
      </c>
      <c r="Q9" s="23"/>
      <c r="R9" s="62">
        <f>ROUND(O9/$U$8*1000,0)</f>
        <v>517567</v>
      </c>
      <c r="S9" s="5"/>
    </row>
    <row r="10" spans="2:19" ht="13.5">
      <c r="B10" s="3"/>
      <c r="C10" s="7" t="s">
        <v>136</v>
      </c>
      <c r="D10" s="72" t="s">
        <v>40</v>
      </c>
      <c r="E10" s="72"/>
      <c r="F10" s="16">
        <f>+'H13'!G10</f>
        <v>4758228</v>
      </c>
      <c r="I10" s="57">
        <f t="shared" si="0"/>
        <v>31807</v>
      </c>
      <c r="J10" s="15"/>
      <c r="K10" s="13"/>
      <c r="L10" s="4"/>
      <c r="M10" s="6"/>
      <c r="O10" s="23"/>
      <c r="Q10" s="23"/>
      <c r="R10" s="63"/>
      <c r="S10" s="5"/>
    </row>
    <row r="11" spans="2:19" ht="13.5">
      <c r="B11" s="3"/>
      <c r="C11" s="7" t="s">
        <v>137</v>
      </c>
      <c r="D11" s="72" t="s">
        <v>3</v>
      </c>
      <c r="E11" s="72"/>
      <c r="F11" s="16">
        <f>+'H13'!G11</f>
        <v>18527531</v>
      </c>
      <c r="I11" s="57">
        <f t="shared" si="0"/>
        <v>123851</v>
      </c>
      <c r="J11" s="15"/>
      <c r="K11" s="13"/>
      <c r="L11" s="4"/>
      <c r="M11" s="27"/>
      <c r="N11" s="4"/>
      <c r="O11" s="4"/>
      <c r="Q11" s="23"/>
      <c r="R11" s="63"/>
      <c r="S11" s="5"/>
    </row>
    <row r="12" spans="2:19" ht="13.5">
      <c r="B12" s="3"/>
      <c r="C12" s="7" t="s">
        <v>138</v>
      </c>
      <c r="D12" s="72" t="s">
        <v>41</v>
      </c>
      <c r="E12" s="72"/>
      <c r="F12" s="16">
        <f>+'H13'!G12</f>
        <v>401425</v>
      </c>
      <c r="I12" s="57">
        <f t="shared" si="0"/>
        <v>2683</v>
      </c>
      <c r="J12" s="15"/>
      <c r="K12" s="13"/>
      <c r="L12" s="4"/>
      <c r="M12" s="6" t="s">
        <v>139</v>
      </c>
      <c r="N12" s="4" t="s">
        <v>26</v>
      </c>
      <c r="O12" s="22">
        <f>+'H13'!O12</f>
        <v>5585266</v>
      </c>
      <c r="Q12" s="23"/>
      <c r="R12" s="62">
        <f>ROUND(O12/$U$8*1000,0)</f>
        <v>37336</v>
      </c>
      <c r="S12" s="5"/>
    </row>
    <row r="13" spans="2:19" ht="13.5">
      <c r="B13" s="3"/>
      <c r="C13" s="7" t="s">
        <v>140</v>
      </c>
      <c r="D13" s="72" t="s">
        <v>42</v>
      </c>
      <c r="E13" s="72"/>
      <c r="F13" s="16">
        <f>+'H13'!G13</f>
        <v>84033818</v>
      </c>
      <c r="I13" s="57">
        <f t="shared" si="0"/>
        <v>561742</v>
      </c>
      <c r="J13" s="15"/>
      <c r="K13" s="13"/>
      <c r="L13" s="4"/>
      <c r="O13" s="4"/>
      <c r="P13" s="23"/>
      <c r="R13" s="64"/>
      <c r="S13" s="5"/>
    </row>
    <row r="14" spans="2:19" ht="13.5">
      <c r="B14" s="3"/>
      <c r="C14" s="7" t="s">
        <v>141</v>
      </c>
      <c r="D14" s="72" t="s">
        <v>43</v>
      </c>
      <c r="E14" s="72"/>
      <c r="F14" s="16">
        <f>+'H13'!G14</f>
        <v>320074</v>
      </c>
      <c r="I14" s="57">
        <f t="shared" si="0"/>
        <v>2140</v>
      </c>
      <c r="J14" s="15"/>
      <c r="K14" s="13"/>
      <c r="L14" s="4"/>
      <c r="Q14" s="23"/>
      <c r="R14" s="63"/>
      <c r="S14" s="5"/>
    </row>
    <row r="15" spans="2:19" ht="13.5" customHeight="1">
      <c r="B15" s="3"/>
      <c r="C15" s="7" t="s">
        <v>142</v>
      </c>
      <c r="D15" s="72" t="s">
        <v>44</v>
      </c>
      <c r="E15" s="72"/>
      <c r="F15" s="16">
        <f>+'H13'!G15</f>
        <v>66895824</v>
      </c>
      <c r="I15" s="57">
        <f t="shared" si="0"/>
        <v>447180</v>
      </c>
      <c r="J15" s="15"/>
      <c r="K15" s="13"/>
      <c r="L15" s="4"/>
      <c r="M15" s="35" t="s">
        <v>27</v>
      </c>
      <c r="N15" s="28"/>
      <c r="O15" s="22">
        <f>O9+O12</f>
        <v>83010636</v>
      </c>
      <c r="R15" s="68">
        <f>ROUND(O15/$U$8*1000,0)</f>
        <v>554902</v>
      </c>
      <c r="S15" s="5"/>
    </row>
    <row r="16" spans="2:19" ht="13.5">
      <c r="B16" s="3"/>
      <c r="C16" s="7" t="s">
        <v>143</v>
      </c>
      <c r="D16" s="72" t="s">
        <v>45</v>
      </c>
      <c r="E16" s="72"/>
      <c r="F16" s="16">
        <f>+'H13'!G16</f>
        <v>995509</v>
      </c>
      <c r="I16" s="57">
        <f t="shared" si="0"/>
        <v>6655</v>
      </c>
      <c r="J16" s="15"/>
      <c r="K16" s="13"/>
      <c r="L16" s="4"/>
      <c r="R16" s="64"/>
      <c r="S16" s="5"/>
    </row>
    <row r="17" spans="2:19" ht="13.5">
      <c r="B17" s="3"/>
      <c r="C17" s="74" t="s">
        <v>5</v>
      </c>
      <c r="D17" s="74"/>
      <c r="E17" s="74"/>
      <c r="F17" s="16">
        <f>+'H13'!G17</f>
        <v>197595538</v>
      </c>
      <c r="I17" s="57">
        <f t="shared" si="0"/>
        <v>1320870</v>
      </c>
      <c r="J17" s="15"/>
      <c r="K17" s="13"/>
      <c r="L17" s="4"/>
      <c r="M17" s="6"/>
      <c r="N17" s="4"/>
      <c r="O17" s="4"/>
      <c r="P17" s="23"/>
      <c r="Q17" s="23"/>
      <c r="R17" s="63"/>
      <c r="S17" s="5"/>
    </row>
    <row r="18" spans="2:19" ht="13.5">
      <c r="B18" s="3"/>
      <c r="C18" s="6" t="s">
        <v>119</v>
      </c>
      <c r="D18" s="4"/>
      <c r="E18" s="4"/>
      <c r="F18" s="16">
        <f>+'H13'!G18</f>
        <v>75627596</v>
      </c>
      <c r="G18" s="15" t="s">
        <v>144</v>
      </c>
      <c r="H18" s="15"/>
      <c r="I18" s="69">
        <f t="shared" si="0"/>
        <v>505549</v>
      </c>
      <c r="J18" s="15"/>
      <c r="K18" s="13"/>
      <c r="L18" s="4"/>
      <c r="R18" s="64"/>
      <c r="S18" s="5"/>
    </row>
    <row r="19" spans="2:19" ht="13.5">
      <c r="B19" s="3"/>
      <c r="C19" s="71" t="s">
        <v>6</v>
      </c>
      <c r="D19" s="71"/>
      <c r="E19" s="71"/>
      <c r="F19" s="16">
        <f>+'H13'!H19</f>
        <v>197595538</v>
      </c>
      <c r="G19" s="66"/>
      <c r="I19" s="68">
        <f t="shared" si="0"/>
        <v>1320870</v>
      </c>
      <c r="J19" s="15"/>
      <c r="K19" s="13"/>
      <c r="L19" s="4"/>
      <c r="M19" s="6" t="s">
        <v>145</v>
      </c>
      <c r="N19" s="4" t="s">
        <v>28</v>
      </c>
      <c r="R19" s="64"/>
      <c r="S19" s="5"/>
    </row>
    <row r="20" spans="2:19" ht="13.5">
      <c r="B20" s="3"/>
      <c r="C20" s="6"/>
      <c r="D20" s="4"/>
      <c r="E20" s="4"/>
      <c r="F20" s="15"/>
      <c r="G20" s="15"/>
      <c r="H20" s="15"/>
      <c r="I20" s="60"/>
      <c r="J20" s="15"/>
      <c r="K20" s="13"/>
      <c r="L20" s="4"/>
      <c r="P20" s="23"/>
      <c r="R20" s="64"/>
      <c r="S20" s="5"/>
    </row>
    <row r="21" spans="2:19" ht="13.5">
      <c r="B21" s="3"/>
      <c r="C21" s="6" t="s">
        <v>146</v>
      </c>
      <c r="D21" s="4" t="s">
        <v>7</v>
      </c>
      <c r="E21" s="4"/>
      <c r="F21" s="15"/>
      <c r="G21" s="15"/>
      <c r="H21" s="15"/>
      <c r="I21" s="60"/>
      <c r="J21" s="15"/>
      <c r="K21" s="13"/>
      <c r="L21" s="4"/>
      <c r="M21" s="6" t="s">
        <v>90</v>
      </c>
      <c r="N21" s="4" t="s">
        <v>29</v>
      </c>
      <c r="O21" s="22">
        <f>+'H13'!O21</f>
        <v>5399688</v>
      </c>
      <c r="R21" s="68">
        <f>ROUND(O21/$U$8*1000,0)</f>
        <v>36095</v>
      </c>
      <c r="S21" s="5"/>
    </row>
    <row r="22" spans="2:19" ht="13.5">
      <c r="B22" s="3"/>
      <c r="C22" s="7" t="s">
        <v>147</v>
      </c>
      <c r="D22" s="72" t="s">
        <v>8</v>
      </c>
      <c r="E22" s="72"/>
      <c r="F22" s="16">
        <f>+'H13'!G22</f>
        <v>9001337</v>
      </c>
      <c r="I22" s="56">
        <f>ROUND(F22/$U$8*1000,0)</f>
        <v>60171</v>
      </c>
      <c r="J22" s="15"/>
      <c r="K22" s="13"/>
      <c r="L22" s="4"/>
      <c r="Q22" s="23"/>
      <c r="R22" s="63"/>
      <c r="S22" s="5"/>
    </row>
    <row r="23" spans="2:19" ht="13.5">
      <c r="B23" s="3"/>
      <c r="C23" s="7" t="s">
        <v>148</v>
      </c>
      <c r="D23" s="4" t="s">
        <v>46</v>
      </c>
      <c r="E23" s="4"/>
      <c r="F23" s="16">
        <f>+'H13'!G23</f>
        <v>3223453</v>
      </c>
      <c r="I23" s="57">
        <f>ROUND(F23/$U$8*1000,0)</f>
        <v>21548</v>
      </c>
      <c r="J23" s="15"/>
      <c r="K23" s="13"/>
      <c r="L23" s="4"/>
      <c r="M23" s="6" t="s">
        <v>94</v>
      </c>
      <c r="N23" s="4" t="s">
        <v>92</v>
      </c>
      <c r="O23" s="22">
        <f>+'H13'!O23</f>
        <v>0</v>
      </c>
      <c r="R23" s="65">
        <f>ROUND(O23/$U$8*1000,0)</f>
        <v>0</v>
      </c>
      <c r="S23" s="5"/>
    </row>
    <row r="24" spans="2:19" ht="13.5">
      <c r="B24" s="3"/>
      <c r="C24" s="7" t="s">
        <v>149</v>
      </c>
      <c r="D24" s="4" t="s">
        <v>47</v>
      </c>
      <c r="E24" s="4"/>
      <c r="F24" s="15"/>
      <c r="G24" s="15"/>
      <c r="H24" s="15"/>
      <c r="I24" s="60"/>
      <c r="J24" s="15"/>
      <c r="K24" s="13"/>
      <c r="L24" s="4"/>
      <c r="Q24" s="23"/>
      <c r="R24" s="63"/>
      <c r="S24" s="5"/>
    </row>
    <row r="25" spans="2:19" ht="13.5">
      <c r="B25" s="3"/>
      <c r="C25" s="6"/>
      <c r="D25" s="4" t="s">
        <v>150</v>
      </c>
      <c r="E25" s="4" t="s">
        <v>9</v>
      </c>
      <c r="F25" s="16">
        <f>+'H13'!F25:F27</f>
        <v>3864634</v>
      </c>
      <c r="G25" s="15"/>
      <c r="H25" s="15"/>
      <c r="I25" s="56">
        <f>ROUND(F25/$U$8*1000,0)</f>
        <v>25834</v>
      </c>
      <c r="J25" s="15"/>
      <c r="K25" s="13"/>
      <c r="L25" s="4"/>
      <c r="P25" s="23"/>
      <c r="R25" s="64"/>
      <c r="S25" s="5"/>
    </row>
    <row r="26" spans="2:19" ht="13.5" customHeight="1">
      <c r="B26" s="3"/>
      <c r="C26" s="6"/>
      <c r="D26" s="4" t="s">
        <v>151</v>
      </c>
      <c r="E26" s="4" t="s">
        <v>10</v>
      </c>
      <c r="F26" s="16">
        <f>+'H13'!F26:F28</f>
        <v>2333768</v>
      </c>
      <c r="G26" s="15"/>
      <c r="H26" s="15"/>
      <c r="I26" s="57">
        <f>ROUND(F26/$U$8*1000,0)</f>
        <v>15601</v>
      </c>
      <c r="J26" s="15"/>
      <c r="K26" s="13"/>
      <c r="L26" s="4"/>
      <c r="M26" s="35" t="s">
        <v>30</v>
      </c>
      <c r="N26" s="28"/>
      <c r="O26" s="22">
        <f>+O21+O23</f>
        <v>5399688</v>
      </c>
      <c r="R26" s="68">
        <f>ROUND(O26/$U$8*1000,0)</f>
        <v>36095</v>
      </c>
      <c r="S26" s="5"/>
    </row>
    <row r="27" spans="2:19" ht="13.5">
      <c r="B27" s="3"/>
      <c r="C27" s="6"/>
      <c r="D27" s="4" t="s">
        <v>152</v>
      </c>
      <c r="E27" s="4" t="s">
        <v>11</v>
      </c>
      <c r="F27" s="16">
        <f>+'H13'!F27:F29</f>
        <v>5000</v>
      </c>
      <c r="G27" s="15"/>
      <c r="H27" s="15"/>
      <c r="I27" s="57">
        <f>ROUND(F27/$U$8*1000,0)</f>
        <v>33</v>
      </c>
      <c r="J27" s="15"/>
      <c r="K27" s="13"/>
      <c r="L27" s="4"/>
      <c r="P27" s="23"/>
      <c r="R27" s="64"/>
      <c r="S27" s="5"/>
    </row>
    <row r="28" spans="2:19" ht="13.5">
      <c r="B28" s="3"/>
      <c r="C28" s="4"/>
      <c r="D28" s="74" t="s">
        <v>48</v>
      </c>
      <c r="E28" s="74"/>
      <c r="F28" s="16">
        <f>+'H13'!G28</f>
        <v>6203402</v>
      </c>
      <c r="I28" s="57">
        <f>ROUND(F28/$U$8*1000,0)</f>
        <v>41468</v>
      </c>
      <c r="J28" s="15"/>
      <c r="K28" s="13"/>
      <c r="L28" s="4"/>
      <c r="P28" s="23"/>
      <c r="R28" s="64"/>
      <c r="S28" s="5"/>
    </row>
    <row r="29" spans="2:19" ht="13.5" customHeight="1">
      <c r="B29" s="3"/>
      <c r="C29" s="71" t="s">
        <v>12</v>
      </c>
      <c r="D29" s="71"/>
      <c r="E29" s="71"/>
      <c r="F29" s="16">
        <f>F22+F23+F28</f>
        <v>18428192</v>
      </c>
      <c r="G29" s="66"/>
      <c r="I29" s="69">
        <f>ROUND(F29/$U$8*1000,0)</f>
        <v>123187</v>
      </c>
      <c r="J29" s="15"/>
      <c r="K29" s="13"/>
      <c r="L29" s="4"/>
      <c r="M29" s="35" t="s">
        <v>31</v>
      </c>
      <c r="N29" s="28"/>
      <c r="O29" s="22">
        <f>O15+O26</f>
        <v>88410324</v>
      </c>
      <c r="P29" s="23"/>
      <c r="R29" s="68">
        <f>ROUND(O29/$U$8*1000,0)</f>
        <v>590998</v>
      </c>
      <c r="S29" s="5"/>
    </row>
    <row r="30" spans="2:19" ht="13.5">
      <c r="B30" s="3"/>
      <c r="C30" s="6"/>
      <c r="D30" s="4"/>
      <c r="E30" s="4"/>
      <c r="F30" s="15"/>
      <c r="G30" s="15"/>
      <c r="H30" s="15"/>
      <c r="I30" s="60"/>
      <c r="J30" s="15"/>
      <c r="K30" s="13"/>
      <c r="L30" s="4"/>
      <c r="P30" s="23"/>
      <c r="R30" s="64"/>
      <c r="S30" s="5"/>
    </row>
    <row r="31" spans="2:19" ht="13.5">
      <c r="B31" s="3"/>
      <c r="C31" s="6" t="s">
        <v>153</v>
      </c>
      <c r="D31" s="4" t="s">
        <v>13</v>
      </c>
      <c r="E31" s="4"/>
      <c r="F31" s="15"/>
      <c r="G31" s="15"/>
      <c r="H31" s="15"/>
      <c r="I31" s="60"/>
      <c r="J31" s="15"/>
      <c r="K31" s="13"/>
      <c r="L31" s="4"/>
      <c r="Q31" s="23"/>
      <c r="R31" s="63"/>
      <c r="S31" s="5"/>
    </row>
    <row r="32" spans="2:19" ht="13.5">
      <c r="B32" s="3"/>
      <c r="C32" s="7" t="s">
        <v>154</v>
      </c>
      <c r="D32" s="4" t="s">
        <v>14</v>
      </c>
      <c r="E32" s="4"/>
      <c r="F32" s="15"/>
      <c r="G32" s="15"/>
      <c r="H32" s="15"/>
      <c r="I32" s="60"/>
      <c r="J32" s="15"/>
      <c r="K32" s="13"/>
      <c r="L32" s="4"/>
      <c r="M32" s="4" t="s">
        <v>32</v>
      </c>
      <c r="N32" s="4"/>
      <c r="O32" s="4"/>
      <c r="P32" s="23"/>
      <c r="Q32" s="23"/>
      <c r="R32" s="63"/>
      <c r="S32" s="5"/>
    </row>
    <row r="33" spans="2:19" ht="13.5">
      <c r="B33" s="3"/>
      <c r="C33" s="6"/>
      <c r="D33" s="4" t="s">
        <v>155</v>
      </c>
      <c r="E33" s="8" t="s">
        <v>15</v>
      </c>
      <c r="F33" s="16">
        <f>+'H13'!F33</f>
        <v>542744</v>
      </c>
      <c r="G33" s="15"/>
      <c r="H33" s="15"/>
      <c r="I33" s="56">
        <f>ROUND(F33/$U$8*1000,0)</f>
        <v>3628</v>
      </c>
      <c r="J33" s="15"/>
      <c r="K33" s="13"/>
      <c r="L33" s="4"/>
      <c r="Q33" s="23"/>
      <c r="R33" s="63"/>
      <c r="S33" s="5"/>
    </row>
    <row r="34" spans="2:19" ht="13.5">
      <c r="B34" s="3"/>
      <c r="C34" s="6"/>
      <c r="D34" s="4" t="s">
        <v>156</v>
      </c>
      <c r="E34" s="8" t="s">
        <v>23</v>
      </c>
      <c r="F34" s="16">
        <f>+'H13'!F34</f>
        <v>7474909</v>
      </c>
      <c r="G34" s="15"/>
      <c r="H34" s="15"/>
      <c r="I34" s="57">
        <f>ROUND(F34/$U$8*1000,0)</f>
        <v>49968</v>
      </c>
      <c r="J34" s="15"/>
      <c r="K34" s="13"/>
      <c r="L34" s="4"/>
      <c r="M34" s="6" t="s">
        <v>134</v>
      </c>
      <c r="N34" s="4" t="s">
        <v>33</v>
      </c>
      <c r="O34" s="22">
        <f>+'H13'!O34</f>
        <v>33582067</v>
      </c>
      <c r="Q34" s="23"/>
      <c r="R34" s="62">
        <f>ROUND(O34/$U$8*1000,0)</f>
        <v>224487</v>
      </c>
      <c r="S34" s="5"/>
    </row>
    <row r="35" spans="2:19" ht="13.5">
      <c r="B35" s="3"/>
      <c r="C35" s="6"/>
      <c r="D35" s="4" t="s">
        <v>157</v>
      </c>
      <c r="E35" s="8" t="s">
        <v>16</v>
      </c>
      <c r="F35" s="16">
        <f>+'H13'!F35</f>
        <v>833288</v>
      </c>
      <c r="G35" s="15"/>
      <c r="H35" s="15"/>
      <c r="I35" s="57">
        <f>ROUND(F35/$U$8*1000,0)</f>
        <v>5570</v>
      </c>
      <c r="J35" s="15"/>
      <c r="K35" s="13"/>
      <c r="L35" s="4"/>
      <c r="Q35" s="23"/>
      <c r="R35" s="63"/>
      <c r="S35" s="5"/>
    </row>
    <row r="36" spans="2:19" ht="13.5">
      <c r="B36" s="3"/>
      <c r="C36" s="6"/>
      <c r="D36" s="73" t="s">
        <v>17</v>
      </c>
      <c r="E36" s="73"/>
      <c r="F36" s="16">
        <f>SUM(F33:F35)</f>
        <v>8850941</v>
      </c>
      <c r="I36" s="57">
        <f>ROUND(F36/$U$8*1000,0)</f>
        <v>59166</v>
      </c>
      <c r="J36" s="15"/>
      <c r="K36" s="13"/>
      <c r="L36" s="4"/>
      <c r="M36" s="6" t="s">
        <v>158</v>
      </c>
      <c r="N36" s="4" t="s">
        <v>34</v>
      </c>
      <c r="O36" s="22">
        <f>+'H13'!O36</f>
        <v>14214832</v>
      </c>
      <c r="Q36" s="23"/>
      <c r="R36" s="62">
        <f>ROUND(O36/$U$8*1000,0)</f>
        <v>95022</v>
      </c>
      <c r="S36" s="5"/>
    </row>
    <row r="37" spans="2:19" ht="13.5">
      <c r="B37" s="3"/>
      <c r="C37" s="7" t="s">
        <v>159</v>
      </c>
      <c r="D37" s="4" t="s">
        <v>18</v>
      </c>
      <c r="E37" s="4"/>
      <c r="F37" s="15"/>
      <c r="G37" s="15"/>
      <c r="H37" s="15"/>
      <c r="I37" s="60"/>
      <c r="J37" s="15"/>
      <c r="K37" s="13"/>
      <c r="L37" s="4"/>
      <c r="O37" s="23"/>
      <c r="R37" s="64"/>
      <c r="S37" s="5"/>
    </row>
    <row r="38" spans="2:19" ht="13.5">
      <c r="B38" s="3"/>
      <c r="C38" s="6"/>
      <c r="D38" s="4" t="s">
        <v>160</v>
      </c>
      <c r="E38" s="4" t="s">
        <v>19</v>
      </c>
      <c r="F38" s="16">
        <f>+'H13'!F38</f>
        <v>886523</v>
      </c>
      <c r="G38" s="15"/>
      <c r="H38" s="15"/>
      <c r="I38" s="56">
        <f>ROUND(F38/$U$8*1000,0)</f>
        <v>5926</v>
      </c>
      <c r="J38" s="15"/>
      <c r="K38" s="13"/>
      <c r="L38" s="4"/>
      <c r="M38" s="6" t="s">
        <v>161</v>
      </c>
      <c r="N38" s="4" t="s">
        <v>35</v>
      </c>
      <c r="O38" s="22">
        <f>O40-O34-O36</f>
        <v>89933458</v>
      </c>
      <c r="Q38" s="23"/>
      <c r="R38" s="62">
        <f>ROUND(O38/$U$8*1000,0)</f>
        <v>601180</v>
      </c>
      <c r="S38" s="5"/>
    </row>
    <row r="39" spans="2:19" ht="13.5">
      <c r="B39" s="3"/>
      <c r="C39" s="6"/>
      <c r="D39" s="4" t="s">
        <v>162</v>
      </c>
      <c r="E39" s="4" t="s">
        <v>4</v>
      </c>
      <c r="F39" s="16">
        <f>+'H13'!F39</f>
        <v>379487</v>
      </c>
      <c r="G39" s="15"/>
      <c r="H39" s="15"/>
      <c r="I39" s="57">
        <f>ROUND(F39/$U$8*1000,0)</f>
        <v>2537</v>
      </c>
      <c r="J39" s="15"/>
      <c r="K39" s="13"/>
      <c r="L39" s="4"/>
      <c r="M39" s="6"/>
      <c r="N39" s="4"/>
      <c r="O39" s="4"/>
      <c r="P39" s="23"/>
      <c r="Q39" s="23"/>
      <c r="R39" s="63"/>
      <c r="S39" s="5"/>
    </row>
    <row r="40" spans="2:19" ht="13.5" customHeight="1">
      <c r="B40" s="3"/>
      <c r="C40" s="6"/>
      <c r="D40" s="4" t="s">
        <v>20</v>
      </c>
      <c r="E40" s="4"/>
      <c r="F40" s="16">
        <f>SUM(F38:F39)</f>
        <v>1266010</v>
      </c>
      <c r="I40" s="57">
        <f>ROUND(F40/$U$8*1000,0)</f>
        <v>8463</v>
      </c>
      <c r="J40" s="15"/>
      <c r="K40" s="13"/>
      <c r="L40" s="4"/>
      <c r="M40" s="35" t="s">
        <v>36</v>
      </c>
      <c r="N40" s="28"/>
      <c r="O40" s="22">
        <f>+O43-O29</f>
        <v>137730357</v>
      </c>
      <c r="P40" s="23"/>
      <c r="R40" s="68">
        <f>ROUND(O40/$U$8*1000,0)</f>
        <v>920688</v>
      </c>
      <c r="S40" s="5"/>
    </row>
    <row r="41" spans="2:19" ht="13.5">
      <c r="B41" s="3"/>
      <c r="C41" s="71" t="s">
        <v>21</v>
      </c>
      <c r="D41" s="71"/>
      <c r="E41" s="71"/>
      <c r="F41" s="16">
        <f>F36+F40</f>
        <v>10116951</v>
      </c>
      <c r="G41" s="67"/>
      <c r="H41" s="15"/>
      <c r="I41" s="69">
        <f>ROUND(F41/$U$8*1000,0)</f>
        <v>67629</v>
      </c>
      <c r="J41" s="15"/>
      <c r="K41" s="13"/>
      <c r="L41" s="4"/>
      <c r="M41" s="6"/>
      <c r="N41" s="4"/>
      <c r="O41" s="23"/>
      <c r="P41" s="23"/>
      <c r="R41" s="64"/>
      <c r="S41" s="5"/>
    </row>
    <row r="42" spans="2:19" ht="13.5">
      <c r="B42" s="3"/>
      <c r="C42" s="6"/>
      <c r="D42" s="4"/>
      <c r="E42" s="4"/>
      <c r="F42" s="15"/>
      <c r="G42" s="15"/>
      <c r="H42" s="15"/>
      <c r="I42" s="70"/>
      <c r="J42" s="15"/>
      <c r="K42" s="13"/>
      <c r="L42" s="4"/>
      <c r="M42" s="6"/>
      <c r="N42" s="4"/>
      <c r="O42" s="23"/>
      <c r="P42" s="23"/>
      <c r="R42" s="64"/>
      <c r="S42" s="5"/>
    </row>
    <row r="43" spans="2:19" ht="13.5" customHeight="1">
      <c r="B43" s="3"/>
      <c r="C43" s="71" t="s">
        <v>22</v>
      </c>
      <c r="D43" s="71"/>
      <c r="E43" s="71"/>
      <c r="F43" s="16">
        <f>F19+F29+F41</f>
        <v>226140681</v>
      </c>
      <c r="G43" s="15"/>
      <c r="H43" s="15"/>
      <c r="I43" s="68">
        <f>ROUND(F43/$U$8*1000,0)</f>
        <v>1511686</v>
      </c>
      <c r="J43" s="15"/>
      <c r="K43" s="13"/>
      <c r="L43" s="4"/>
      <c r="M43" s="35" t="s">
        <v>37</v>
      </c>
      <c r="N43" s="28"/>
      <c r="O43" s="22">
        <f>+'H13'!P43</f>
        <v>226140681</v>
      </c>
      <c r="P43" s="23"/>
      <c r="R43" s="68">
        <f>ROUND(O43/$U$8*1000,0)</f>
        <v>1511686</v>
      </c>
      <c r="S43" s="5"/>
    </row>
    <row r="44" spans="2:19" ht="13.5">
      <c r="B44" s="18"/>
      <c r="C44" s="9"/>
      <c r="D44" s="2"/>
      <c r="E44" s="2"/>
      <c r="F44" s="2"/>
      <c r="G44" s="2"/>
      <c r="H44" s="2"/>
      <c r="I44" s="2"/>
      <c r="J44" s="2"/>
      <c r="K44" s="14"/>
      <c r="L44" s="2"/>
      <c r="M44" s="9"/>
      <c r="N44" s="2"/>
      <c r="O44" s="2"/>
      <c r="P44" s="2"/>
      <c r="Q44" s="2"/>
      <c r="R44" s="2"/>
      <c r="S44" s="10"/>
    </row>
    <row r="45" spans="3:14" ht="13.5">
      <c r="C45" s="1" t="s">
        <v>52</v>
      </c>
      <c r="I45" s="26" t="s">
        <v>91</v>
      </c>
      <c r="N45" s="54" t="s">
        <v>131</v>
      </c>
    </row>
    <row r="46" spans="5:14" ht="13.5">
      <c r="E46" t="s">
        <v>53</v>
      </c>
      <c r="G46" s="33"/>
      <c r="H46" s="33"/>
      <c r="I46" s="34">
        <f>+'H13'!G47</f>
        <v>6424545</v>
      </c>
      <c r="N46" s="68">
        <f>ROUND(I46/$U$8*1000,0)</f>
        <v>42946</v>
      </c>
    </row>
    <row r="47" spans="3:14" ht="13.5">
      <c r="C47" s="1"/>
      <c r="E47" t="s">
        <v>54</v>
      </c>
      <c r="G47" s="33"/>
      <c r="H47" s="33"/>
      <c r="I47" s="34">
        <f>+'H13'!G48</f>
        <v>0</v>
      </c>
      <c r="N47" s="69">
        <f>ROUND(I47/$U$8*1000,0)</f>
        <v>0</v>
      </c>
    </row>
    <row r="48" spans="3:14" ht="13.5">
      <c r="C48" s="1"/>
      <c r="E48" t="s">
        <v>132</v>
      </c>
      <c r="I48" s="34">
        <f>+'H13'!G49</f>
        <v>5633444</v>
      </c>
      <c r="N48" s="69">
        <f>ROUND(I48/$U$8*1000,0)</f>
        <v>37658</v>
      </c>
    </row>
    <row r="49" spans="3:6" ht="13.5">
      <c r="C49" s="1" t="s">
        <v>129</v>
      </c>
      <c r="F49" t="s">
        <v>130</v>
      </c>
    </row>
    <row r="50" ht="13.5">
      <c r="C50" s="1"/>
    </row>
    <row r="51" ht="13.5">
      <c r="C51" s="1"/>
    </row>
    <row r="52" ht="13.5">
      <c r="C52" s="1"/>
    </row>
    <row r="53" ht="13.5">
      <c r="C53" s="1"/>
    </row>
    <row r="54" ht="13.5">
      <c r="C54" s="1"/>
    </row>
  </sheetData>
  <mergeCells count="22">
    <mergeCell ref="D36:E36"/>
    <mergeCell ref="C41:E41"/>
    <mergeCell ref="D12:E12"/>
    <mergeCell ref="D13:E13"/>
    <mergeCell ref="D14:E14"/>
    <mergeCell ref="C43:E43"/>
    <mergeCell ref="D28:E28"/>
    <mergeCell ref="C19:E19"/>
    <mergeCell ref="D16:E16"/>
    <mergeCell ref="C17:E17"/>
    <mergeCell ref="D22:E22"/>
    <mergeCell ref="C29:E29"/>
    <mergeCell ref="C1:Q1"/>
    <mergeCell ref="C2:Q2"/>
    <mergeCell ref="C4:I4"/>
    <mergeCell ref="D15:E15"/>
    <mergeCell ref="M4:R4"/>
    <mergeCell ref="D7:F7"/>
    <mergeCell ref="D8:E8"/>
    <mergeCell ref="D9:E9"/>
    <mergeCell ref="D10:E10"/>
    <mergeCell ref="D11:E11"/>
  </mergeCells>
  <printOptions/>
  <pageMargins left="0.3937007874015748" right="0.3937007874015748" top="0.5905511811023623" bottom="0.3937007874015748" header="0.5118110236220472" footer="0.11811023622047245"/>
  <pageSetup horizontalDpi="300" verticalDpi="3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鳥取市  財政課</dc:creator>
  <cp:keywords/>
  <dc:description/>
  <cp:lastModifiedBy>nakamura.michito</cp:lastModifiedBy>
  <cp:lastPrinted>2002-11-04T07:30:03Z</cp:lastPrinted>
  <dcterms:created xsi:type="dcterms:W3CDTF">2000-07-24T01:01:23Z</dcterms:created>
  <dcterms:modified xsi:type="dcterms:W3CDTF">2003-02-25T00:29:16Z</dcterms:modified>
  <cp:category/>
  <cp:version/>
  <cp:contentType/>
  <cp:contentStatus/>
</cp:coreProperties>
</file>