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30" windowWidth="18315" windowHeight="8430" activeTab="0"/>
  </bookViews>
  <sheets>
    <sheet name="様式（指定を分割した当該年度）" sheetId="1" r:id="rId1"/>
    <sheet name="記入例（指定を分割した当該年度）" sheetId="2" r:id="rId2"/>
    <sheet name="様式（指定を分割した翌年度以降）" sheetId="3" r:id="rId3"/>
    <sheet name="記入例（指定を分割した翌年度以降）" sheetId="4" r:id="rId4"/>
  </sheets>
  <definedNames/>
  <calcPr fullCalcOnLoad="1"/>
</workbook>
</file>

<file path=xl/sharedStrings.xml><?xml version="1.0" encoding="utf-8"?>
<sst xmlns="http://schemas.openxmlformats.org/spreadsheetml/2006/main" count="1084" uniqueCount="150">
  <si>
    <t>(介護老人福祉施設、短期入所生活介護、介護予防短期入所生活介護）</t>
  </si>
  <si>
    <t>延べ入所者数</t>
  </si>
  <si>
    <t>日数</t>
  </si>
  <si>
    <t>平均入所者数</t>
  </si>
  <si>
    <t>＋</t>
  </si>
  <si>
    <t>）÷</t>
  </si>
  <si>
    <t>Ａ</t>
  </si>
  <si>
    <t>Ｂ</t>
  </si>
  <si>
    <t>人（端数切り上げ）</t>
  </si>
  <si>
    <t>…</t>
  </si>
  <si>
    <t>100＝</t>
  </si>
  <si>
    <t>看護職員</t>
  </si>
  <si>
    <t>→</t>
  </si>
  <si>
    <t>区分</t>
  </si>
  <si>
    <t>平成</t>
  </si>
  <si>
    <t>年</t>
  </si>
  <si>
    <t>4月</t>
  </si>
  <si>
    <t>5月</t>
  </si>
  <si>
    <t>6月</t>
  </si>
  <si>
    <t>7月</t>
  </si>
  <si>
    <t>8月</t>
  </si>
  <si>
    <t>9月</t>
  </si>
  <si>
    <t>10月</t>
  </si>
  <si>
    <t>11月</t>
  </si>
  <si>
    <t>12月</t>
  </si>
  <si>
    <t>1月</t>
  </si>
  <si>
    <t>2月</t>
  </si>
  <si>
    <t>3月</t>
  </si>
  <si>
    <t>①　前年度の入所者等の平均値を算出しますので以下に実績値を入力してください。</t>
  </si>
  <si>
    <t>　　 となります。（入所の日は含み、退所の日は含まず。また、入院又は外泊によりサービス費を算定しなかった日は含まない。）</t>
  </si>
  <si>
    <t>事業所名</t>
  </si>
  <si>
    <t>＜前年度の実績が１年未満の場合の記入方法＞</t>
  </si>
  <si>
    <t>　　（2）新設若しくは再開又は増床の時点から6月以上1年未満の場合</t>
  </si>
  <si>
    <t>　　（1）新設若しくは再開又は増床の時点から６月未満の場合</t>
  </si>
  <si>
    <t>　　（3）新設若しくは再開又は増床の時点から1年以上経過している場合</t>
  </si>
  <si>
    <t>　新設若しくは再開又は増床分のベッドに関して、前年度の実績が１年未満（実績が全くない場合も含む）の場合は、入所者（利用者）数及び日数は次のとおり記入してください。（表の年・月は適宜修正してください。）</t>
  </si>
  <si>
    <t>　　（4）減床の場合で減床後の実績が3月以上ある場合</t>
  </si>
  <si>
    <t>減床後の入所者（利用者）の実績を記入</t>
  </si>
  <si>
    <t>（Ａ）の平均利用者数欄に「新設ベッド数（又は増床ベッド数）×９０％」を記入　</t>
  </si>
  <si>
    <t>直近の6月の「新設(又は増床部分）」の実績を記入</t>
  </si>
  <si>
    <t>直近の1年間の「新設（又は増床部分）」の実績を記入</t>
  </si>
  <si>
    <t>「入所者の前年度の平均値：４０人」の施設が２０床の増床をした場合について</t>
  </si>
  <si>
    <t xml:space="preserve">増床の時点から６月未満における人員配置上の入所者数は
</t>
  </si>
  <si>
    <t>４０人＋（２０床×９０％）＝５８人</t>
  </si>
  <si>
    <t xml:space="preserve">
となり、入所者数「５８人」に応じた人員の配置が必要となる。</t>
  </si>
  <si>
    <t>例：</t>
  </si>
  <si>
    <t>【増床の場合】</t>
  </si>
  <si>
    <t>１　介護老人福祉施設</t>
  </si>
  <si>
    <t>計
（Ａ）</t>
  </si>
  <si>
    <t>計
（C）</t>
  </si>
  <si>
    <t>合計</t>
  </si>
  <si>
    <t>サービス区分</t>
  </si>
  <si>
    <t>介護老人
福祉施設</t>
  </si>
  <si>
    <t>空床利用型
短期入所</t>
  </si>
  <si>
    <t>短期入所
生活介護</t>
  </si>
  <si>
    <t>3＝</t>
  </si>
  <si>
    <t>　　　入所者数の区分</t>
  </si>
  <si>
    <t>30人以下　</t>
  </si>
  <si>
    <t>30人超50人以下　</t>
  </si>
  <si>
    <t>50人超130人以下　</t>
  </si>
  <si>
    <t>130人超　</t>
  </si>
  <si>
    <t>２　上記１の併設型の短期入所生活介護・介護予防短期入所生活介護</t>
  </si>
  <si>
    <t>３　地域密着型介護老人福祉施設</t>
  </si>
  <si>
    <t>４　上記３の併設型の短期入所生活介護・介護予防短期入所生活介護</t>
  </si>
  <si>
    <t>計
（Ｂ）</t>
  </si>
  <si>
    <t>計
（D）</t>
  </si>
  <si>
    <t>C</t>
  </si>
  <si>
    <t>D</t>
  </si>
  <si>
    <t>特養＋併設短期　（</t>
  </si>
  <si>
    <t>　地域密着特養＋併設短期　（</t>
  </si>
  <si>
    <t>地域密着型
介護老人</t>
  </si>
  <si>
    <t>E</t>
  </si>
  <si>
    <t>F</t>
  </si>
  <si>
    <t>常勤換算方法で左記のE人以上必要</t>
  </si>
  <si>
    <t>常勤換算方法で左記のF人以上必要</t>
  </si>
  <si>
    <t>G</t>
  </si>
  <si>
    <t>H</t>
  </si>
  <si>
    <t>＝</t>
  </si>
  <si>
    <t>計</t>
  </si>
  <si>
    <t>入所定員</t>
  </si>
  <si>
    <t>人</t>
  </si>
  <si>
    <t>利用定員</t>
  </si>
  <si>
    <t>人（α）</t>
  </si>
  <si>
    <t>人（β）</t>
  </si>
  <si>
    <t>α</t>
  </si>
  <si>
    <t>β</t>
  </si>
  <si>
    <t>Ｉ</t>
  </si>
  <si>
    <t>Ｊ</t>
  </si>
  <si>
    <t>常勤で左記のＪ人以上必要</t>
  </si>
  <si>
    <t>＜職員配置数の計算結果＞</t>
  </si>
  <si>
    <t>１　従来型部分（介護老人福祉施設）</t>
  </si>
  <si>
    <t>２　従来型部分（短期入所生活介護・介護予防短期入所生活介護）</t>
  </si>
  <si>
    <t>３　ユニット型部分（介護老人福祉施設）</t>
  </si>
  <si>
    <t>４　ユニット型部分（短期入所生活介護・介護予防短期入所生活介護）</t>
  </si>
  <si>
    <t>日＝</t>
  </si>
  <si>
    <t>従来型</t>
  </si>
  <si>
    <t>従来型部分</t>
  </si>
  <si>
    <t>ユニット型部分</t>
  </si>
  <si>
    <t>②　前年度の平均値は、当該年度の前年度（４月～翌３月）の入所者等の延数を当該前年度の日数で除して得た数（少数点第２位以下切上げ）</t>
  </si>
  <si>
    <t>人（小数点第２位以下切上げ）</t>
  </si>
  <si>
    <t>①</t>
  </si>
  <si>
    <t>②</t>
  </si>
  <si>
    <t>（　①　＋　　②　）　÷　3　＝</t>
  </si>
  <si>
    <t>特養　(</t>
  </si>
  <si>
    <t>併設短期　(</t>
  </si>
  <si>
    <t>（　①　＋　　②　）　÷　100　＝</t>
  </si>
  <si>
    <t>Ｈ</t>
  </si>
  <si>
    <t>特養　　(</t>
  </si>
  <si>
    <t>①　　÷　100　＝</t>
  </si>
  <si>
    <t>併設短期　（</t>
  </si>
  <si>
    <t>ユニット型</t>
  </si>
  <si>
    <t>）＝</t>
  </si>
  <si>
    <t>特養の併設短期</t>
  </si>
  <si>
    <t>地域密着特養の併設短期</t>
  </si>
  <si>
    <t>（※常勤換算ではない）</t>
  </si>
  <si>
    <r>
      <t>常勤換算方法で左記のＩ人以上（うち1人以上は</t>
    </r>
    <r>
      <rPr>
        <u val="single"/>
        <sz val="11"/>
        <rFont val="ＭＳ Ｐゴシック"/>
        <family val="3"/>
      </rPr>
      <t>常勤職員</t>
    </r>
    <r>
      <rPr>
        <sz val="11"/>
        <rFont val="ＭＳ Ｐゴシック"/>
        <family val="3"/>
      </rPr>
      <t>）が必要</t>
    </r>
  </si>
  <si>
    <r>
      <t>常勤換算方法で左記のＩ人以上（うち1人以上は</t>
    </r>
    <r>
      <rPr>
        <u val="single"/>
        <sz val="11"/>
        <rFont val="ＭＳ Ｐゴシック"/>
        <family val="3"/>
      </rPr>
      <t>常勤職員</t>
    </r>
    <r>
      <rPr>
        <sz val="11"/>
        <rFont val="ＭＳ Ｐゴシック"/>
        <family val="3"/>
      </rPr>
      <t>）が必要</t>
    </r>
  </si>
  <si>
    <r>
      <t>左記のH人以上（うち１人は</t>
    </r>
    <r>
      <rPr>
        <u val="single"/>
        <sz val="11"/>
        <rFont val="ＭＳ Ｐゴシック"/>
        <family val="3"/>
      </rPr>
      <t>常勤職員</t>
    </r>
    <r>
      <rPr>
        <sz val="11"/>
        <rFont val="ＭＳ Ｐゴシック"/>
        <family val="3"/>
      </rPr>
      <t>＋増員分は</t>
    </r>
    <r>
      <rPr>
        <u val="single"/>
        <sz val="11"/>
        <rFont val="ＭＳ Ｐゴシック"/>
        <family val="3"/>
      </rPr>
      <t>常勤又は非常勤の職員</t>
    </r>
    <r>
      <rPr>
        <sz val="11"/>
        <rFont val="ＭＳ Ｐゴシック"/>
        <family val="3"/>
      </rPr>
      <t>）が必要</t>
    </r>
  </si>
  <si>
    <t>特養に短期を併設している場合は常勤換算方法で左記Ｇ以上必要</t>
  </si>
  <si>
    <r>
      <t>特養単体の場合は、左記のG人以上の</t>
    </r>
    <r>
      <rPr>
        <u val="single"/>
        <sz val="11"/>
        <rFont val="ＭＳ Ｐゴシック"/>
        <family val="3"/>
      </rPr>
      <t>常勤職員</t>
    </r>
    <r>
      <rPr>
        <sz val="11"/>
        <rFont val="ＭＳ Ｐゴシック"/>
        <family val="3"/>
      </rPr>
      <t>が必要（※常勤換算方法ではない）</t>
    </r>
  </si>
  <si>
    <t>÷</t>
  </si>
  <si>
    <t>特養</t>
  </si>
  <si>
    <t>地域密着特養</t>
  </si>
  <si>
    <t>特養＋地域密着特養　(</t>
  </si>
  <si>
    <t>÷</t>
  </si>
  <si>
    <t>（</t>
  </si>
  <si>
    <t>）</t>
  </si>
  <si>
    <t>=</t>
  </si>
  <si>
    <r>
      <t>（１）入所者数が（特養＋併設短期）と（地域密着型特養＋併設短期）の</t>
    </r>
    <r>
      <rPr>
        <b/>
        <u val="single"/>
        <sz val="11"/>
        <rFont val="ＭＳ Ｐゴシック"/>
        <family val="3"/>
      </rPr>
      <t>合計で100人以下</t>
    </r>
    <r>
      <rPr>
        <sz val="11"/>
        <rFont val="ＭＳ Ｐゴシック"/>
        <family val="3"/>
      </rPr>
      <t>の場合は（特養＋併設短期）と（地域密着特養＋併設短期）の</t>
    </r>
    <r>
      <rPr>
        <b/>
        <u val="single"/>
        <sz val="11"/>
        <rFont val="ＭＳ Ｐゴシック"/>
        <family val="3"/>
      </rPr>
      <t>合計で</t>
    </r>
  </si>
  <si>
    <r>
      <t>１　介護職員又は看護職員の必要数（３：１）　…　（特養＋併設短期）と（地域密着特養＋併設短期）の</t>
    </r>
    <r>
      <rPr>
        <b/>
        <u val="single"/>
        <sz val="11"/>
        <rFont val="ＭＳ Ｐゴシック"/>
        <family val="3"/>
      </rPr>
      <t>それぞれで</t>
    </r>
  </si>
  <si>
    <t>３　介護支援専門員の必要数（１００：１）</t>
  </si>
  <si>
    <r>
      <t>４　看護職員の必要数（１００：１）　…　（特養＋地域密着型特養）の</t>
    </r>
    <r>
      <rPr>
        <b/>
        <u val="single"/>
        <sz val="11"/>
        <rFont val="ＭＳ Ｐゴシック"/>
        <family val="3"/>
      </rPr>
      <t>合計で</t>
    </r>
  </si>
  <si>
    <r>
      <t>５　看護職員の必要数（併設の短期入所生活介護の定員が２０人以上の場合）　…　（特養の併設短期）と（地域密着特養の併設短期）の</t>
    </r>
    <r>
      <rPr>
        <b/>
        <u val="single"/>
        <sz val="11"/>
        <rFont val="ＭＳ Ｐゴシック"/>
        <family val="3"/>
      </rPr>
      <t>それぞれで</t>
    </r>
  </si>
  <si>
    <t>２　生活相談員の必要数（１００：１）　</t>
  </si>
  <si>
    <t>）</t>
  </si>
  <si>
    <r>
      <t>（１）入所者数が（特養＋地域密着型特養）の</t>
    </r>
    <r>
      <rPr>
        <b/>
        <u val="single"/>
        <sz val="11"/>
        <rFont val="ＭＳ Ｐゴシック"/>
        <family val="3"/>
      </rPr>
      <t>合計で100人以下</t>
    </r>
    <r>
      <rPr>
        <sz val="11"/>
        <rFont val="ＭＳ Ｐゴシック"/>
        <family val="3"/>
      </rPr>
      <t>の場合は</t>
    </r>
    <r>
      <rPr>
        <b/>
        <u val="single"/>
        <sz val="11"/>
        <rFont val="ＭＳ Ｐゴシック"/>
        <family val="3"/>
      </rPr>
      <t>特養と地域密着特養の合計で</t>
    </r>
  </si>
  <si>
    <r>
      <t>（２）入所者数が（特養＋併設短期）と（地域密着型特養＋併設短期）の</t>
    </r>
    <r>
      <rPr>
        <b/>
        <u val="single"/>
        <sz val="11"/>
        <rFont val="ＭＳ Ｐゴシック"/>
        <family val="3"/>
      </rPr>
      <t>合計で100人を超える</t>
    </r>
    <r>
      <rPr>
        <sz val="11"/>
        <rFont val="ＭＳ Ｐゴシック"/>
        <family val="3"/>
      </rPr>
      <t>の場合は</t>
    </r>
    <r>
      <rPr>
        <b/>
        <u val="single"/>
        <sz val="11"/>
        <rFont val="ＭＳ Ｐゴシック"/>
        <family val="3"/>
      </rPr>
      <t>以下の区分のそれぞれで</t>
    </r>
  </si>
  <si>
    <r>
      <t>（２）入所者数が（特養＋地域密着型特養）の</t>
    </r>
    <r>
      <rPr>
        <b/>
        <u val="single"/>
        <sz val="11"/>
        <rFont val="ＭＳ Ｐゴシック"/>
        <family val="3"/>
      </rPr>
      <t>合計で100人を超える</t>
    </r>
    <r>
      <rPr>
        <sz val="11"/>
        <rFont val="ＭＳ Ｐゴシック"/>
        <family val="3"/>
      </rPr>
      <t>の場合が</t>
    </r>
    <r>
      <rPr>
        <b/>
        <u val="single"/>
        <sz val="11"/>
        <rFont val="ＭＳ Ｐゴシック"/>
        <family val="3"/>
      </rPr>
      <t>以下の区分のそれぞれで</t>
    </r>
  </si>
  <si>
    <t>Ｇ1</t>
  </si>
  <si>
    <t>Ｇ2</t>
  </si>
  <si>
    <r>
      <t>特養単体の場合は、左記のG1人以上の</t>
    </r>
    <r>
      <rPr>
        <u val="single"/>
        <sz val="11"/>
        <rFont val="ＭＳ Ｐゴシック"/>
        <family val="3"/>
      </rPr>
      <t>常勤職員</t>
    </r>
    <r>
      <rPr>
        <sz val="11"/>
        <rFont val="ＭＳ Ｐゴシック"/>
        <family val="3"/>
      </rPr>
      <t>が必要（※常勤換算方法ではない）</t>
    </r>
  </si>
  <si>
    <r>
      <t>特養単体の場合は、左記のG2人以上の</t>
    </r>
    <r>
      <rPr>
        <u val="single"/>
        <sz val="11"/>
        <rFont val="ＭＳ Ｐゴシック"/>
        <family val="3"/>
      </rPr>
      <t>常勤職員</t>
    </r>
    <r>
      <rPr>
        <sz val="11"/>
        <rFont val="ＭＳ Ｐゴシック"/>
        <family val="3"/>
      </rPr>
      <t>が必要（※常勤換算方法ではない）</t>
    </r>
  </si>
  <si>
    <r>
      <t>特養に短期を併設している場合は</t>
    </r>
    <r>
      <rPr>
        <u val="single"/>
        <sz val="11"/>
        <rFont val="ＭＳ Ｐゴシック"/>
        <family val="3"/>
      </rPr>
      <t>常勤換算方法</t>
    </r>
    <r>
      <rPr>
        <sz val="11"/>
        <rFont val="ＭＳ Ｐゴシック"/>
        <family val="3"/>
      </rPr>
      <t>で左記Ｇ1以上必要</t>
    </r>
  </si>
  <si>
    <r>
      <t>特養に短期を併設している場合は</t>
    </r>
    <r>
      <rPr>
        <u val="single"/>
        <sz val="11"/>
        <rFont val="ＭＳ Ｐゴシック"/>
        <family val="3"/>
      </rPr>
      <t>常勤換算方法</t>
    </r>
    <r>
      <rPr>
        <sz val="11"/>
        <rFont val="ＭＳ Ｐゴシック"/>
        <family val="3"/>
      </rPr>
      <t>で左記Ｇ2以上必要</t>
    </r>
  </si>
  <si>
    <t>特別養護老人ホーム○○</t>
  </si>
  <si>
    <r>
      <t>１　介護職員又は看護職員の必要数（３：１）　…　（特養＋併設短期）の</t>
    </r>
    <r>
      <rPr>
        <b/>
        <u val="single"/>
        <sz val="11"/>
        <rFont val="ＭＳ Ｐゴシック"/>
        <family val="3"/>
      </rPr>
      <t>合計で</t>
    </r>
  </si>
  <si>
    <r>
      <t>２　生活相談員の必要数（１００：１）　…　（特養＋併設短期）の</t>
    </r>
    <r>
      <rPr>
        <b/>
        <u val="single"/>
        <sz val="11"/>
        <rFont val="ＭＳ Ｐゴシック"/>
        <family val="3"/>
      </rPr>
      <t>合計で</t>
    </r>
  </si>
  <si>
    <r>
      <t>３　介護支援専門員の必要数（１００：１）　…　（特養）の</t>
    </r>
    <r>
      <rPr>
        <b/>
        <u val="single"/>
        <sz val="11"/>
        <rFont val="ＭＳ Ｐゴシック"/>
        <family val="3"/>
      </rPr>
      <t>単体で</t>
    </r>
  </si>
  <si>
    <r>
      <t>４　看護職員の必要数（１００：１）　…　（特養）の</t>
    </r>
    <r>
      <rPr>
        <b/>
        <u val="single"/>
        <sz val="11"/>
        <rFont val="ＭＳ Ｐゴシック"/>
        <family val="3"/>
      </rPr>
      <t>単体で</t>
    </r>
  </si>
  <si>
    <r>
      <t>５　看護職員の必要数（併設の短期入所生活介護の定員が２０人以上の場合）　…　（併設短期）の</t>
    </r>
    <r>
      <rPr>
        <b/>
        <u val="single"/>
        <sz val="11"/>
        <rFont val="ＭＳ Ｐゴシック"/>
        <family val="3"/>
      </rPr>
      <t>単体で</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</si>
</sst>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Red]\-#,##0.0"/>
    <numFmt numFmtId="191" formatCode="#,##0.000;[Red]\-#,##0.000"/>
    <numFmt numFmtId="192" formatCode="#,##0.0_ ;[Red]\-#,##0.0\ "/>
  </numFmts>
  <fonts count="56">
    <font>
      <sz val="10.5"/>
      <name val="ＭＳ 明朝"/>
      <family val="1"/>
    </font>
    <font>
      <b/>
      <sz val="10.5"/>
      <name val="ＭＳ 明朝"/>
      <family val="1"/>
    </font>
    <font>
      <i/>
      <sz val="10.5"/>
      <name val="ＭＳ 明朝"/>
      <family val="1"/>
    </font>
    <font>
      <b/>
      <i/>
      <sz val="10.5"/>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b/>
      <sz val="11"/>
      <name val="ＭＳ Ｐゴシック"/>
      <family val="3"/>
    </font>
    <font>
      <sz val="9"/>
      <name val="ＭＳ Ｐゴシック"/>
      <family val="3"/>
    </font>
    <font>
      <b/>
      <sz val="12"/>
      <name val="ＭＳ Ｐゴシック"/>
      <family val="3"/>
    </font>
    <font>
      <b/>
      <u val="single"/>
      <sz val="11"/>
      <name val="ＭＳ Ｐゴシック"/>
      <family val="3"/>
    </font>
    <font>
      <u val="single"/>
      <sz val="11"/>
      <name val="ＭＳ Ｐゴシック"/>
      <family val="3"/>
    </font>
    <font>
      <sz val="6"/>
      <name val="ＭＳ 明朝"/>
      <family val="1"/>
    </font>
    <font>
      <sz val="11"/>
      <color indexed="12"/>
      <name val="ＭＳ Ｐゴシック"/>
      <family val="3"/>
    </font>
    <font>
      <b/>
      <sz val="11"/>
      <color indexed="12"/>
      <name val="ＭＳ Ｐゴシック"/>
      <family val="3"/>
    </font>
    <font>
      <sz val="11"/>
      <color indexed="4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indexed="8"/>
      <name val="Calibri"/>
      <family val="2"/>
    </font>
    <font>
      <u val="single"/>
      <sz val="11"/>
      <color indexed="10"/>
      <name val="ＭＳ Ｐゴシック"/>
      <family val="3"/>
    </font>
    <font>
      <b/>
      <sz val="11"/>
      <color indexed="8"/>
      <name val="Calibri"/>
      <family val="2"/>
    </font>
    <font>
      <u val="single"/>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color indexed="63"/>
      </left>
      <right style="hair"/>
      <top style="thin"/>
      <bottom style="double"/>
    </border>
    <border>
      <left style="hair"/>
      <right style="hair"/>
      <top style="thin"/>
      <bottom style="double"/>
    </border>
    <border>
      <left style="hair"/>
      <right>
        <color indexed="63"/>
      </right>
      <top style="thin"/>
      <bottom style="double"/>
    </border>
    <border>
      <left style="thin"/>
      <right style="hair"/>
      <top style="thin"/>
      <bottom style="double"/>
    </border>
    <border>
      <left style="thin"/>
      <right style="medium"/>
      <top style="thin"/>
      <bottom style="double"/>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style="hair"/>
      <top>
        <color indexed="63"/>
      </top>
      <bottom style="medium"/>
    </border>
    <border>
      <left style="thin"/>
      <right style="medium"/>
      <top>
        <color indexed="63"/>
      </top>
      <bottom style="medium"/>
    </border>
    <border>
      <left style="medium"/>
      <right style="medium"/>
      <top style="thin"/>
      <bottom style="double"/>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style="medium"/>
      <right style="medium"/>
      <top>
        <color indexed="63"/>
      </top>
      <bottom>
        <color indexed="63"/>
      </bottom>
    </border>
    <border>
      <left style="medium"/>
      <right style="medium"/>
      <top style="medium"/>
      <bottom>
        <color indexed="63"/>
      </bottom>
    </border>
    <border>
      <left style="thin"/>
      <right style="medium"/>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5" fillId="0" borderId="0">
      <alignment/>
      <protection/>
    </xf>
    <xf numFmtId="0" fontId="6" fillId="0" borderId="0" applyNumberFormat="0" applyFill="0" applyBorder="0" applyAlignment="0" applyProtection="0"/>
    <xf numFmtId="0" fontId="55" fillId="31" borderId="0" applyNumberFormat="0" applyBorder="0" applyAlignment="0" applyProtection="0"/>
  </cellStyleXfs>
  <cellXfs count="100">
    <xf numFmtId="0" fontId="0" fillId="0" borderId="0" xfId="0" applyAlignment="1">
      <alignment/>
    </xf>
    <xf numFmtId="0" fontId="7" fillId="0" borderId="0" xfId="61" applyFont="1" applyBorder="1" applyAlignment="1">
      <alignment vertical="center"/>
      <protection/>
    </xf>
    <xf numFmtId="0" fontId="5" fillId="0" borderId="0" xfId="61" applyBorder="1" applyAlignment="1">
      <alignment vertical="center"/>
      <protection/>
    </xf>
    <xf numFmtId="0" fontId="5" fillId="0" borderId="0" xfId="61" applyAlignment="1">
      <alignment vertical="center"/>
      <protection/>
    </xf>
    <xf numFmtId="0" fontId="7" fillId="0" borderId="0" xfId="61" applyFont="1" applyAlignment="1">
      <alignment vertical="center"/>
      <protection/>
    </xf>
    <xf numFmtId="0" fontId="8" fillId="0" borderId="0" xfId="61" applyFont="1" applyBorder="1" applyAlignment="1">
      <alignment horizontal="left" vertical="center" wrapText="1"/>
      <protection/>
    </xf>
    <xf numFmtId="0" fontId="5" fillId="0" borderId="0" xfId="61" applyFont="1" applyAlignment="1">
      <alignment vertical="center"/>
      <protection/>
    </xf>
    <xf numFmtId="0" fontId="5" fillId="0" borderId="10" xfId="61" applyBorder="1" applyAlignment="1">
      <alignment horizontal="center" vertical="center"/>
      <protection/>
    </xf>
    <xf numFmtId="38" fontId="5" fillId="0" borderId="11" xfId="49" applyFont="1" applyBorder="1" applyAlignment="1">
      <alignment horizontal="center" vertical="center"/>
    </xf>
    <xf numFmtId="38" fontId="5" fillId="0" borderId="12" xfId="49" applyFont="1" applyBorder="1" applyAlignment="1">
      <alignment horizontal="center" vertical="center"/>
    </xf>
    <xf numFmtId="38" fontId="5" fillId="0" borderId="13" xfId="49" applyFont="1" applyBorder="1" applyAlignment="1">
      <alignment horizontal="center" vertical="center"/>
    </xf>
    <xf numFmtId="38" fontId="5" fillId="0" borderId="14" xfId="49" applyFont="1" applyBorder="1" applyAlignment="1">
      <alignment horizontal="center" vertical="center"/>
    </xf>
    <xf numFmtId="38" fontId="5" fillId="0" borderId="0" xfId="49" applyFont="1" applyBorder="1" applyAlignment="1">
      <alignment horizontal="center" vertical="center"/>
    </xf>
    <xf numFmtId="38" fontId="5" fillId="0" borderId="0" xfId="49" applyFont="1" applyAlignment="1">
      <alignment vertical="center"/>
    </xf>
    <xf numFmtId="38" fontId="5" fillId="0" borderId="15" xfId="49" applyFont="1" applyBorder="1" applyAlignment="1">
      <alignment horizontal="center" vertical="center"/>
    </xf>
    <xf numFmtId="38" fontId="5" fillId="0" borderId="16" xfId="49" applyFont="1" applyBorder="1" applyAlignment="1">
      <alignment horizontal="center" vertical="center"/>
    </xf>
    <xf numFmtId="38" fontId="5" fillId="0" borderId="17" xfId="49" applyFont="1" applyBorder="1" applyAlignment="1">
      <alignment horizontal="center" vertical="center"/>
    </xf>
    <xf numFmtId="38" fontId="5" fillId="0" borderId="18" xfId="49" applyFont="1" applyBorder="1" applyAlignment="1">
      <alignment horizontal="center" vertical="center"/>
    </xf>
    <xf numFmtId="0" fontId="5" fillId="0" borderId="0" xfId="61" applyAlignment="1">
      <alignment horizontal="center" vertical="center"/>
      <protection/>
    </xf>
    <xf numFmtId="0" fontId="5" fillId="0" borderId="0" xfId="61" applyAlignment="1">
      <alignment horizontal="right" vertical="center"/>
      <protection/>
    </xf>
    <xf numFmtId="0" fontId="13" fillId="0" borderId="0" xfId="61" applyFont="1" applyAlignment="1">
      <alignment horizontal="center" vertical="center"/>
      <protection/>
    </xf>
    <xf numFmtId="0" fontId="13" fillId="32" borderId="10" xfId="61" applyFont="1" applyFill="1" applyBorder="1" applyAlignment="1">
      <alignment horizontal="center" vertical="center"/>
      <protection/>
    </xf>
    <xf numFmtId="0" fontId="13" fillId="3" borderId="10" xfId="61" applyFont="1" applyFill="1" applyBorder="1" applyAlignment="1">
      <alignment horizontal="center" vertical="center"/>
      <protection/>
    </xf>
    <xf numFmtId="192" fontId="13" fillId="3" borderId="10" xfId="61" applyNumberFormat="1" applyFont="1" applyFill="1" applyBorder="1" applyAlignment="1">
      <alignment horizontal="center" vertical="center"/>
      <protection/>
    </xf>
    <xf numFmtId="190" fontId="5" fillId="0" borderId="0" xfId="61" applyNumberFormat="1" applyFont="1" applyAlignment="1">
      <alignment vertical="center"/>
      <protection/>
    </xf>
    <xf numFmtId="38" fontId="13" fillId="32" borderId="19" xfId="49" applyFont="1" applyFill="1" applyBorder="1" applyAlignment="1">
      <alignment vertical="center"/>
    </xf>
    <xf numFmtId="190" fontId="13" fillId="33" borderId="20" xfId="49" applyNumberFormat="1" applyFont="1" applyFill="1" applyBorder="1" applyAlignment="1">
      <alignment horizontal="center" vertical="center"/>
    </xf>
    <xf numFmtId="190" fontId="13" fillId="33" borderId="21" xfId="49" applyNumberFormat="1" applyFont="1" applyFill="1" applyBorder="1" applyAlignment="1">
      <alignment horizontal="center" vertical="center"/>
    </xf>
    <xf numFmtId="190" fontId="13" fillId="33" borderId="22" xfId="49" applyNumberFormat="1" applyFont="1" applyFill="1" applyBorder="1" applyAlignment="1">
      <alignment horizontal="center" vertical="center"/>
    </xf>
    <xf numFmtId="190" fontId="13" fillId="33" borderId="23" xfId="49" applyNumberFormat="1" applyFont="1" applyFill="1" applyBorder="1" applyAlignment="1">
      <alignment horizontal="center" vertical="center"/>
    </xf>
    <xf numFmtId="190" fontId="13" fillId="33" borderId="24" xfId="49" applyNumberFormat="1" applyFont="1" applyFill="1" applyBorder="1" applyAlignment="1">
      <alignment vertical="center"/>
    </xf>
    <xf numFmtId="0" fontId="8" fillId="0" borderId="25" xfId="61" applyFont="1" applyBorder="1" applyAlignment="1">
      <alignment horizontal="center" vertical="center" wrapText="1"/>
      <protection/>
    </xf>
    <xf numFmtId="0" fontId="8" fillId="0" borderId="26" xfId="61" applyFont="1" applyBorder="1" applyAlignment="1">
      <alignment horizontal="center" vertical="center" wrapText="1"/>
      <protection/>
    </xf>
    <xf numFmtId="0" fontId="8" fillId="0" borderId="27" xfId="61" applyFont="1" applyBorder="1" applyAlignment="1">
      <alignment horizontal="center" vertical="center" wrapText="1"/>
      <protection/>
    </xf>
    <xf numFmtId="38" fontId="13" fillId="32" borderId="28" xfId="49" applyFont="1" applyFill="1" applyBorder="1" applyAlignment="1">
      <alignment vertical="center"/>
    </xf>
    <xf numFmtId="0" fontId="5" fillId="34" borderId="20" xfId="61" applyFill="1" applyBorder="1" applyAlignment="1">
      <alignment horizontal="center" vertical="center"/>
      <protection/>
    </xf>
    <xf numFmtId="0" fontId="5" fillId="34" borderId="21" xfId="61" applyFill="1" applyBorder="1" applyAlignment="1">
      <alignment horizontal="center" vertical="center"/>
      <protection/>
    </xf>
    <xf numFmtId="0" fontId="5" fillId="34" borderId="22" xfId="61" applyFill="1" applyBorder="1" applyAlignment="1">
      <alignment horizontal="center" vertical="center"/>
      <protection/>
    </xf>
    <xf numFmtId="0" fontId="5" fillId="34" borderId="23" xfId="61" applyFill="1" applyBorder="1" applyAlignment="1">
      <alignment horizontal="center" vertical="center"/>
      <protection/>
    </xf>
    <xf numFmtId="0" fontId="8" fillId="0" borderId="29" xfId="61" applyFont="1" applyBorder="1" applyAlignment="1">
      <alignment horizontal="center" vertical="center" wrapText="1"/>
      <protection/>
    </xf>
    <xf numFmtId="0" fontId="5" fillId="34" borderId="30" xfId="61" applyFont="1" applyFill="1" applyBorder="1" applyAlignment="1">
      <alignment vertical="center"/>
      <protection/>
    </xf>
    <xf numFmtId="0" fontId="5" fillId="34" borderId="31" xfId="61" applyFont="1" applyFill="1" applyBorder="1" applyAlignment="1">
      <alignment vertical="center"/>
      <protection/>
    </xf>
    <xf numFmtId="0" fontId="5" fillId="34" borderId="32" xfId="61" applyFont="1" applyFill="1" applyBorder="1" applyAlignment="1">
      <alignment horizontal="right" vertical="center"/>
      <protection/>
    </xf>
    <xf numFmtId="0" fontId="5" fillId="34" borderId="33" xfId="61" applyFont="1" applyFill="1" applyBorder="1" applyAlignment="1">
      <alignment vertical="center"/>
      <protection/>
    </xf>
    <xf numFmtId="0" fontId="5" fillId="34" borderId="30" xfId="61" applyFont="1" applyFill="1" applyBorder="1" applyAlignment="1">
      <alignment horizontal="right" vertical="center"/>
      <protection/>
    </xf>
    <xf numFmtId="0" fontId="5" fillId="34" borderId="30" xfId="61" applyFont="1" applyFill="1" applyBorder="1" applyAlignment="1">
      <alignment horizontal="center" vertical="center"/>
      <protection/>
    </xf>
    <xf numFmtId="190" fontId="14" fillId="33" borderId="24" xfId="49" applyNumberFormat="1" applyFont="1" applyFill="1" applyBorder="1" applyAlignment="1">
      <alignment vertical="center"/>
    </xf>
    <xf numFmtId="181" fontId="13" fillId="3" borderId="10" xfId="61" applyNumberFormat="1" applyFont="1" applyFill="1" applyBorder="1" applyAlignment="1">
      <alignment horizontal="center" vertical="center"/>
      <protection/>
    </xf>
    <xf numFmtId="0" fontId="5" fillId="0" borderId="0" xfId="61" applyBorder="1" applyAlignment="1">
      <alignment horizontal="right" vertical="center"/>
      <protection/>
    </xf>
    <xf numFmtId="0" fontId="5" fillId="0" borderId="0" xfId="61" applyAlignment="1">
      <alignment vertical="center" wrapText="1"/>
      <protection/>
    </xf>
    <xf numFmtId="0" fontId="9" fillId="0" borderId="0" xfId="61" applyFont="1" applyAlignment="1">
      <alignment vertical="center"/>
      <protection/>
    </xf>
    <xf numFmtId="0" fontId="7" fillId="0" borderId="0" xfId="61" applyFont="1" applyBorder="1" applyAlignment="1">
      <alignment horizontal="left" vertical="center"/>
      <protection/>
    </xf>
    <xf numFmtId="0" fontId="8" fillId="0" borderId="0" xfId="61" applyFont="1" applyFill="1" applyBorder="1" applyAlignment="1">
      <alignment horizontal="center" vertical="center" wrapText="1"/>
      <protection/>
    </xf>
    <xf numFmtId="190" fontId="13" fillId="0" borderId="0" xfId="49" applyNumberFormat="1" applyFont="1" applyFill="1" applyBorder="1" applyAlignment="1">
      <alignment horizontal="center" vertical="center"/>
    </xf>
    <xf numFmtId="190" fontId="14" fillId="0" borderId="0" xfId="49" applyNumberFormat="1" applyFont="1" applyFill="1" applyBorder="1" applyAlignment="1">
      <alignment vertical="center"/>
    </xf>
    <xf numFmtId="0" fontId="5" fillId="0" borderId="0" xfId="61" applyFill="1" applyBorder="1" applyAlignment="1">
      <alignment vertical="center"/>
      <protection/>
    </xf>
    <xf numFmtId="38" fontId="13" fillId="0" borderId="15" xfId="49" applyFont="1" applyBorder="1" applyAlignment="1">
      <alignment horizontal="center" vertical="center"/>
    </xf>
    <xf numFmtId="38" fontId="13" fillId="0" borderId="16" xfId="49" applyFont="1" applyBorder="1" applyAlignment="1">
      <alignment horizontal="center" vertical="center"/>
    </xf>
    <xf numFmtId="38" fontId="13" fillId="0" borderId="17" xfId="49" applyFont="1" applyBorder="1" applyAlignment="1">
      <alignment horizontal="center" vertical="center"/>
    </xf>
    <xf numFmtId="38" fontId="13" fillId="0" borderId="18" xfId="49" applyFont="1" applyBorder="1" applyAlignment="1">
      <alignment horizontal="center" vertical="center"/>
    </xf>
    <xf numFmtId="38" fontId="13" fillId="0" borderId="11" xfId="49" applyFont="1" applyBorder="1" applyAlignment="1">
      <alignment horizontal="center" vertical="center"/>
    </xf>
    <xf numFmtId="38" fontId="13" fillId="0" borderId="12" xfId="49" applyFont="1" applyBorder="1" applyAlignment="1">
      <alignment horizontal="center" vertical="center"/>
    </xf>
    <xf numFmtId="38" fontId="13" fillId="0" borderId="13" xfId="49" applyFont="1" applyBorder="1" applyAlignment="1">
      <alignment horizontal="center" vertical="center"/>
    </xf>
    <xf numFmtId="38" fontId="13" fillId="0" borderId="14" xfId="49" applyFont="1" applyBorder="1" applyAlignment="1">
      <alignment horizontal="center" vertical="center"/>
    </xf>
    <xf numFmtId="0" fontId="5" fillId="0" borderId="0" xfId="61" applyFill="1" applyBorder="1" applyAlignment="1">
      <alignment horizontal="center" vertical="center"/>
      <protection/>
    </xf>
    <xf numFmtId="190" fontId="5" fillId="0" borderId="0" xfId="61" applyNumberFormat="1" applyFont="1" applyFill="1" applyBorder="1" applyAlignment="1">
      <alignment vertical="center"/>
      <protection/>
    </xf>
    <xf numFmtId="0" fontId="5" fillId="0" borderId="0" xfId="61" applyAlignment="1">
      <alignment horizontal="left" vertical="center"/>
      <protection/>
    </xf>
    <xf numFmtId="190" fontId="13" fillId="32" borderId="10" xfId="61" applyNumberFormat="1" applyFont="1" applyFill="1" applyBorder="1" applyAlignment="1">
      <alignment horizontal="center" vertical="center"/>
      <protection/>
    </xf>
    <xf numFmtId="0" fontId="11" fillId="0" borderId="0" xfId="61" applyFont="1" applyAlignment="1">
      <alignment vertical="center"/>
      <protection/>
    </xf>
    <xf numFmtId="38" fontId="15" fillId="32" borderId="10" xfId="61" applyNumberFormat="1" applyFont="1" applyFill="1" applyBorder="1" applyAlignment="1">
      <alignment horizontal="center" vertical="center"/>
      <protection/>
    </xf>
    <xf numFmtId="0" fontId="15" fillId="3" borderId="10" xfId="61" applyFont="1" applyFill="1" applyBorder="1" applyAlignment="1">
      <alignment horizontal="center" vertical="center"/>
      <protection/>
    </xf>
    <xf numFmtId="38" fontId="15" fillId="0" borderId="0" xfId="61" applyNumberFormat="1" applyFont="1" applyAlignment="1">
      <alignment horizontal="center" vertical="center"/>
      <protection/>
    </xf>
    <xf numFmtId="0" fontId="15" fillId="0" borderId="0" xfId="61" applyFont="1" applyAlignment="1">
      <alignment vertical="center"/>
      <protection/>
    </xf>
    <xf numFmtId="38" fontId="13" fillId="3" borderId="10" xfId="49" applyFont="1" applyFill="1" applyBorder="1" applyAlignment="1">
      <alignment horizontal="center" vertical="center"/>
    </xf>
    <xf numFmtId="0" fontId="15" fillId="32" borderId="10" xfId="61" applyFont="1" applyFill="1" applyBorder="1" applyAlignment="1">
      <alignment horizontal="center" vertical="center"/>
      <protection/>
    </xf>
    <xf numFmtId="0" fontId="15" fillId="0" borderId="0" xfId="61" applyFont="1" applyAlignment="1">
      <alignment horizontal="center" vertical="center"/>
      <protection/>
    </xf>
    <xf numFmtId="0" fontId="5" fillId="0" borderId="0" xfId="61" applyAlignment="1" quotePrefix="1">
      <alignment horizontal="center" vertical="center"/>
      <protection/>
    </xf>
    <xf numFmtId="0" fontId="5" fillId="0" borderId="0" xfId="61" applyAlignment="1" quotePrefix="1">
      <alignment horizontal="right" vertical="center"/>
      <protection/>
    </xf>
    <xf numFmtId="0" fontId="5" fillId="0" borderId="34" xfId="61" applyBorder="1" applyAlignment="1">
      <alignment horizontal="center" vertical="center" textRotation="255" wrapText="1"/>
      <protection/>
    </xf>
    <xf numFmtId="0" fontId="5" fillId="0" borderId="29" xfId="61" applyBorder="1" applyAlignment="1">
      <alignment horizontal="center" vertical="center" textRotation="255" wrapText="1"/>
      <protection/>
    </xf>
    <xf numFmtId="0" fontId="5" fillId="0" borderId="35" xfId="61" applyBorder="1" applyAlignment="1">
      <alignment vertical="center" textRotation="255" wrapText="1"/>
      <protection/>
    </xf>
    <xf numFmtId="0" fontId="0" fillId="0" borderId="34" xfId="0" applyBorder="1" applyAlignment="1">
      <alignment vertical="center" textRotation="255" wrapText="1"/>
    </xf>
    <xf numFmtId="0" fontId="0" fillId="0" borderId="29" xfId="0" applyBorder="1" applyAlignment="1">
      <alignment vertical="center" textRotation="255" wrapText="1"/>
    </xf>
    <xf numFmtId="0" fontId="5" fillId="0" borderId="10" xfId="61" applyFont="1" applyBorder="1" applyAlignment="1">
      <alignment horizontal="center" vertical="center"/>
      <protection/>
    </xf>
    <xf numFmtId="0" fontId="5" fillId="0" borderId="10" xfId="61" applyBorder="1" applyAlignment="1">
      <alignment horizontal="center" vertical="center"/>
      <protection/>
    </xf>
    <xf numFmtId="0" fontId="5" fillId="34" borderId="35" xfId="61" applyFill="1" applyBorder="1" applyAlignment="1">
      <alignment horizontal="center" vertical="center" textRotation="255" wrapText="1"/>
      <protection/>
    </xf>
    <xf numFmtId="0" fontId="5" fillId="34" borderId="29" xfId="61" applyFill="1" applyBorder="1" applyAlignment="1">
      <alignment horizontal="center" vertical="center" textRotation="255" wrapText="1"/>
      <protection/>
    </xf>
    <xf numFmtId="0" fontId="5" fillId="34" borderId="35" xfId="61" applyFont="1" applyFill="1" applyBorder="1" applyAlignment="1">
      <alignment horizontal="center" vertical="center" wrapText="1"/>
      <protection/>
    </xf>
    <xf numFmtId="0" fontId="5" fillId="34" borderId="29" xfId="61" applyFont="1" applyFill="1" applyBorder="1" applyAlignment="1">
      <alignment horizontal="center" vertical="center" wrapText="1"/>
      <protection/>
    </xf>
    <xf numFmtId="0" fontId="5" fillId="34" borderId="36" xfId="61" applyFill="1" applyBorder="1" applyAlignment="1">
      <alignment horizontal="center" vertical="center" wrapText="1"/>
      <protection/>
    </xf>
    <xf numFmtId="0" fontId="5" fillId="34" borderId="24" xfId="61" applyFill="1" applyBorder="1" applyAlignment="1">
      <alignment horizontal="center" vertical="center"/>
      <protection/>
    </xf>
    <xf numFmtId="38" fontId="5" fillId="34" borderId="36" xfId="49" applyFont="1" applyFill="1" applyBorder="1" applyAlignment="1">
      <alignment horizontal="center" vertical="center" wrapText="1"/>
    </xf>
    <xf numFmtId="38" fontId="5" fillId="34" borderId="24" xfId="49" applyFont="1" applyFill="1" applyBorder="1" applyAlignment="1">
      <alignment horizontal="center" vertical="center"/>
    </xf>
    <xf numFmtId="0" fontId="5" fillId="0" borderId="35" xfId="61" applyBorder="1" applyAlignment="1">
      <alignment vertical="center" wrapText="1"/>
      <protection/>
    </xf>
    <xf numFmtId="0" fontId="0" fillId="0" borderId="34" xfId="0" applyBorder="1" applyAlignment="1">
      <alignment vertical="center" wrapText="1"/>
    </xf>
    <xf numFmtId="0" fontId="0" fillId="0" borderId="29" xfId="0" applyBorder="1" applyAlignment="1">
      <alignment vertical="center" wrapText="1"/>
    </xf>
    <xf numFmtId="38" fontId="15" fillId="32" borderId="10" xfId="61" applyNumberFormat="1" applyFont="1" applyFill="1" applyBorder="1" applyAlignment="1">
      <alignment horizontal="center" vertical="center"/>
      <protection/>
    </xf>
    <xf numFmtId="0" fontId="5" fillId="0" borderId="0" xfId="61" applyAlignment="1">
      <alignment vertical="center" wrapText="1"/>
      <protection/>
    </xf>
    <xf numFmtId="0" fontId="0" fillId="0" borderId="0" xfId="0" applyAlignment="1">
      <alignment vertical="center" wrapText="1"/>
    </xf>
    <xf numFmtId="0" fontId="16" fillId="0" borderId="1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入所者数・利用者数一覧表(老福＆併設短期)"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9525</xdr:colOff>
      <xdr:row>13</xdr:row>
      <xdr:rowOff>0</xdr:rowOff>
    </xdr:to>
    <xdr:sp>
      <xdr:nvSpPr>
        <xdr:cNvPr id="1" name="Text Box 1"/>
        <xdr:cNvSpPr txBox="1">
          <a:spLocks noChangeArrowheads="1"/>
        </xdr:cNvSpPr>
      </xdr:nvSpPr>
      <xdr:spPr>
        <a:xfrm>
          <a:off x="428625" y="33813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oneCellAnchor>
    <xdr:from>
      <xdr:col>1</xdr:col>
      <xdr:colOff>66675</xdr:colOff>
      <xdr:row>0</xdr:row>
      <xdr:rowOff>123825</xdr:rowOff>
    </xdr:from>
    <xdr:ext cx="4133850" cy="333375"/>
    <xdr:sp>
      <xdr:nvSpPr>
        <xdr:cNvPr id="2" name="Rectangle 2"/>
        <xdr:cNvSpPr>
          <a:spLocks/>
        </xdr:cNvSpPr>
      </xdr:nvSpPr>
      <xdr:spPr>
        <a:xfrm>
          <a:off x="495300" y="123825"/>
          <a:ext cx="4133850" cy="333375"/>
        </a:xfrm>
        <a:prstGeom prst="rect">
          <a:avLst/>
        </a:prstGeom>
        <a:solidFill>
          <a:srgbClr val="FFFFFF"/>
        </a:solidFill>
        <a:ln w="9525" cmpd="sng">
          <a:solidFill>
            <a:srgbClr val="000000"/>
          </a:solidFill>
          <a:headEnd type="none"/>
          <a:tailEnd type="none"/>
        </a:ln>
      </xdr:spPr>
      <xdr:txBody>
        <a:bodyPr vertOverflow="clip" wrap="square" lIns="90000" tIns="54000" rIns="90000" bIns="46800">
          <a:spAutoFit/>
        </a:bodyPr>
        <a:p>
          <a:pPr algn="l">
            <a:defRPr/>
          </a:pPr>
          <a:r>
            <a:rPr lang="en-US" cap="none" sz="1400" b="1" i="0" u="none" baseline="0">
              <a:solidFill>
                <a:srgbClr val="000000"/>
              </a:solidFill>
            </a:rPr>
            <a:t>「前年度の平均値」及び「職員配置数」計算表</a:t>
          </a:r>
        </a:p>
      </xdr:txBody>
    </xdr:sp>
    <xdr:clientData/>
  </xdr:oneCellAnchor>
  <xdr:twoCellAnchor>
    <xdr:from>
      <xdr:col>1</xdr:col>
      <xdr:colOff>0</xdr:colOff>
      <xdr:row>16</xdr:row>
      <xdr:rowOff>0</xdr:rowOff>
    </xdr:from>
    <xdr:to>
      <xdr:col>1</xdr:col>
      <xdr:colOff>9525</xdr:colOff>
      <xdr:row>16</xdr:row>
      <xdr:rowOff>0</xdr:rowOff>
    </xdr:to>
    <xdr:sp>
      <xdr:nvSpPr>
        <xdr:cNvPr id="3" name="Text Box 1"/>
        <xdr:cNvSpPr txBox="1">
          <a:spLocks noChangeArrowheads="1"/>
        </xdr:cNvSpPr>
      </xdr:nvSpPr>
      <xdr:spPr>
        <a:xfrm>
          <a:off x="428625" y="46196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19</xdr:row>
      <xdr:rowOff>0</xdr:rowOff>
    </xdr:from>
    <xdr:to>
      <xdr:col>1</xdr:col>
      <xdr:colOff>9525</xdr:colOff>
      <xdr:row>19</xdr:row>
      <xdr:rowOff>0</xdr:rowOff>
    </xdr:to>
    <xdr:sp>
      <xdr:nvSpPr>
        <xdr:cNvPr id="4" name="Text Box 1"/>
        <xdr:cNvSpPr txBox="1">
          <a:spLocks noChangeArrowheads="1"/>
        </xdr:cNvSpPr>
      </xdr:nvSpPr>
      <xdr:spPr>
        <a:xfrm>
          <a:off x="428625" y="58578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35</xdr:row>
      <xdr:rowOff>0</xdr:rowOff>
    </xdr:from>
    <xdr:to>
      <xdr:col>1</xdr:col>
      <xdr:colOff>9525</xdr:colOff>
      <xdr:row>35</xdr:row>
      <xdr:rowOff>0</xdr:rowOff>
    </xdr:to>
    <xdr:sp>
      <xdr:nvSpPr>
        <xdr:cNvPr id="5" name="Text Box 1"/>
        <xdr:cNvSpPr txBox="1">
          <a:spLocks noChangeArrowheads="1"/>
        </xdr:cNvSpPr>
      </xdr:nvSpPr>
      <xdr:spPr>
        <a:xfrm>
          <a:off x="428625" y="109632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38</xdr:row>
      <xdr:rowOff>0</xdr:rowOff>
    </xdr:from>
    <xdr:to>
      <xdr:col>1</xdr:col>
      <xdr:colOff>9525</xdr:colOff>
      <xdr:row>38</xdr:row>
      <xdr:rowOff>0</xdr:rowOff>
    </xdr:to>
    <xdr:sp>
      <xdr:nvSpPr>
        <xdr:cNvPr id="6" name="Text Box 1"/>
        <xdr:cNvSpPr txBox="1">
          <a:spLocks noChangeArrowheads="1"/>
        </xdr:cNvSpPr>
      </xdr:nvSpPr>
      <xdr:spPr>
        <a:xfrm>
          <a:off x="428625" y="122015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41</xdr:row>
      <xdr:rowOff>0</xdr:rowOff>
    </xdr:from>
    <xdr:to>
      <xdr:col>1</xdr:col>
      <xdr:colOff>9525</xdr:colOff>
      <xdr:row>41</xdr:row>
      <xdr:rowOff>0</xdr:rowOff>
    </xdr:to>
    <xdr:sp>
      <xdr:nvSpPr>
        <xdr:cNvPr id="7" name="Text Box 1"/>
        <xdr:cNvSpPr txBox="1">
          <a:spLocks noChangeArrowheads="1"/>
        </xdr:cNvSpPr>
      </xdr:nvSpPr>
      <xdr:spPr>
        <a:xfrm>
          <a:off x="428625" y="134397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12</xdr:col>
      <xdr:colOff>295275</xdr:colOff>
      <xdr:row>76</xdr:row>
      <xdr:rowOff>47625</xdr:rowOff>
    </xdr:from>
    <xdr:to>
      <xdr:col>12</xdr:col>
      <xdr:colOff>504825</xdr:colOff>
      <xdr:row>79</xdr:row>
      <xdr:rowOff>38100</xdr:rowOff>
    </xdr:to>
    <xdr:sp>
      <xdr:nvSpPr>
        <xdr:cNvPr id="8" name="左大かっこ 8"/>
        <xdr:cNvSpPr>
          <a:spLocks/>
        </xdr:cNvSpPr>
      </xdr:nvSpPr>
      <xdr:spPr>
        <a:xfrm>
          <a:off x="7105650" y="21697950"/>
          <a:ext cx="209550" cy="609600"/>
        </a:xfrm>
        <a:prstGeom prst="leftBracket">
          <a:avLst>
            <a:gd name="adj" fmla="val -4756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257175</xdr:colOff>
      <xdr:row>89</xdr:row>
      <xdr:rowOff>171450</xdr:rowOff>
    </xdr:from>
    <xdr:ext cx="9601200" cy="2028825"/>
    <xdr:sp>
      <xdr:nvSpPr>
        <xdr:cNvPr id="9" name="テキスト ボックス 16"/>
        <xdr:cNvSpPr txBox="1">
          <a:spLocks noChangeArrowheads="1"/>
        </xdr:cNvSpPr>
      </xdr:nvSpPr>
      <xdr:spPr>
        <a:xfrm>
          <a:off x="2038350" y="24364950"/>
          <a:ext cx="9601200" cy="2028825"/>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上記１～３の職員配置の考え方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介護保険最新情報</a:t>
          </a:r>
          <a:r>
            <a:rPr lang="en-US" cap="none" sz="1100" b="1" i="0" u="none" baseline="0">
              <a:solidFill>
                <a:srgbClr val="000000"/>
              </a:solidFill>
              <a:latin typeface="ＭＳ Ｐゴシック"/>
              <a:ea typeface="ＭＳ Ｐゴシック"/>
              <a:cs typeface="ＭＳ Ｐゴシック"/>
            </a:rPr>
            <a:t>vol.273</a:t>
          </a: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latin typeface="ＭＳ Ｐゴシック"/>
              <a:ea typeface="ＭＳ Ｐゴシック"/>
              <a:cs typeface="ＭＳ Ｐゴシック"/>
            </a:rPr>
            <a:t>24</a:t>
          </a:r>
          <a:r>
            <a:rPr lang="en-US" cap="none" sz="1100" b="1" i="0" u="none" baseline="0">
              <a:solidFill>
                <a:srgbClr val="000000"/>
              </a:solidFill>
              <a:latin typeface="ＭＳ Ｐゴシック"/>
              <a:ea typeface="ＭＳ Ｐゴシック"/>
              <a:cs typeface="ＭＳ Ｐゴシック"/>
            </a:rPr>
            <a:t>年度介護報酬改定に関するＱ＆Ａ」</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問</a:t>
          </a:r>
          <a:r>
            <a:rPr lang="en-US" cap="none" sz="1100" b="1" i="0" u="none" baseline="0">
              <a:solidFill>
                <a:srgbClr val="000000"/>
              </a:solidFill>
              <a:latin typeface="ＭＳ Ｐゴシック"/>
              <a:ea typeface="ＭＳ Ｐゴシック"/>
              <a:cs typeface="ＭＳ Ｐゴシック"/>
            </a:rPr>
            <a:t>43)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部ユニット型施設・事業所について、当該施設・事業所のユニット型部分とユニット型以外の部分をそれぞれ別施設・事業所として指定した場合、人員配置を算定する際の入所者数・利用者数の「前年度の平均値」はどのように算出す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（答）</a:t>
          </a:r>
          <a:r>
            <a:rPr lang="en-US" cap="none" sz="1100" b="1" i="0" u="none" baseline="0">
              <a:solidFill>
                <a:srgbClr val="00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別施設・事業所として指定等した当該年度については、双方の施設・事業所を一体として前年度の実績に基づき入所者数・利用者数の「前年度の平均値」を算出する。</a:t>
          </a:r>
          <a:r>
            <a:rPr lang="en-US" cap="none" sz="1100" b="0" i="0" u="none" baseline="0">
              <a:solidFill>
                <a:srgbClr val="000000"/>
              </a:solidFill>
              <a:latin typeface="ＭＳ Ｐゴシック"/>
              <a:ea typeface="ＭＳ Ｐゴシック"/>
              <a:cs typeface="ＭＳ Ｐゴシック"/>
            </a:rPr>
            <a:t>翌年度については、別施設・事業所として指定等した以後の実績に基づいて、それぞれの入所者数・利用者数の「前年度の平均値」を算出する。ただし、看護職員の数の算定根拠となる入所者数・利用者数の「前年度の平均値」については、翌年度以降についても、双方の施設・事業所を一体として算出することとして差し支えない。</a:t>
          </a:r>
        </a:p>
      </xdr:txBody>
    </xdr:sp>
    <xdr:clientData/>
  </xdr:oneCellAnchor>
  <xdr:oneCellAnchor>
    <xdr:from>
      <xdr:col>2</xdr:col>
      <xdr:colOff>333375</xdr:colOff>
      <xdr:row>116</xdr:row>
      <xdr:rowOff>57150</xdr:rowOff>
    </xdr:from>
    <xdr:ext cx="9601200" cy="2028825"/>
    <xdr:sp>
      <xdr:nvSpPr>
        <xdr:cNvPr id="10" name="テキスト ボックス 18"/>
        <xdr:cNvSpPr txBox="1">
          <a:spLocks noChangeArrowheads="1"/>
        </xdr:cNvSpPr>
      </xdr:nvSpPr>
      <xdr:spPr>
        <a:xfrm>
          <a:off x="2114550" y="29298900"/>
          <a:ext cx="9601200" cy="2028825"/>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上記４の職員配置の考え方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介護保険最新情報</a:t>
          </a:r>
          <a:r>
            <a:rPr lang="en-US" cap="none" sz="1100" b="1" i="0" u="none" baseline="0">
              <a:solidFill>
                <a:srgbClr val="000000"/>
              </a:solidFill>
              <a:latin typeface="ＭＳ Ｐゴシック"/>
              <a:ea typeface="ＭＳ Ｐゴシック"/>
              <a:cs typeface="ＭＳ Ｐゴシック"/>
            </a:rPr>
            <a:t>vol.273</a:t>
          </a: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latin typeface="ＭＳ Ｐゴシック"/>
              <a:ea typeface="ＭＳ Ｐゴシック"/>
              <a:cs typeface="ＭＳ Ｐゴシック"/>
            </a:rPr>
            <a:t>24</a:t>
          </a:r>
          <a:r>
            <a:rPr lang="en-US" cap="none" sz="1100" b="1" i="0" u="none" baseline="0">
              <a:solidFill>
                <a:srgbClr val="000000"/>
              </a:solidFill>
              <a:latin typeface="ＭＳ Ｐゴシック"/>
              <a:ea typeface="ＭＳ Ｐゴシック"/>
              <a:cs typeface="ＭＳ Ｐゴシック"/>
            </a:rPr>
            <a:t>年度介護報酬改定に関するＱ＆Ａ」</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問</a:t>
          </a:r>
          <a:r>
            <a:rPr lang="en-US" cap="none" sz="1100" b="1" i="0" u="none" baseline="0">
              <a:solidFill>
                <a:srgbClr val="000000"/>
              </a:solidFill>
              <a:latin typeface="ＭＳ Ｐゴシック"/>
              <a:ea typeface="ＭＳ Ｐゴシック"/>
              <a:cs typeface="ＭＳ Ｐゴシック"/>
            </a:rPr>
            <a:t>43)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部ユニット型施設・事業所について、当該施設・事業所のユニット型部分とユニット型以外の部分をそれぞれ別施設・事業所として指定した場合、人員配置を算定する際の入所者数・利用者数の「前年度の平均値」はどのように算出す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（答）</a:t>
          </a:r>
          <a:r>
            <a:rPr lang="en-US" cap="none" sz="1100" b="1" i="0" u="none" baseline="0">
              <a:solidFill>
                <a:srgbClr val="00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別施設・事業所として指定等した当該年度については、双方の施設・事業所を一体として前年度の実績に基づき入所者数・利用者数の「前年度の平均値」を算出する。</a:t>
          </a:r>
          <a:r>
            <a:rPr lang="en-US" cap="none" sz="1100" b="0" i="0" u="none" baseline="0">
              <a:solidFill>
                <a:srgbClr val="000000"/>
              </a:solidFill>
              <a:latin typeface="ＭＳ Ｐゴシック"/>
              <a:ea typeface="ＭＳ Ｐゴシック"/>
              <a:cs typeface="ＭＳ Ｐゴシック"/>
            </a:rPr>
            <a:t>翌年度については、別施設・事業所として指定等した以後の実績に基づいて、それぞれの入所者数・利用者数の「前年度の平均値」を算出する。ただし、看護職員の数の算定根拠となる入所者数・利用者数の「前年度の平均値」については、翌年度以降についても、双方の施設・事業所を一体として算出することとして差し支えない。</a:t>
          </a:r>
        </a:p>
      </xdr:txBody>
    </xdr:sp>
    <xdr:clientData/>
  </xdr:oneCellAnchor>
  <xdr:oneCellAnchor>
    <xdr:from>
      <xdr:col>2</xdr:col>
      <xdr:colOff>314325</xdr:colOff>
      <xdr:row>136</xdr:row>
      <xdr:rowOff>19050</xdr:rowOff>
    </xdr:from>
    <xdr:ext cx="9591675" cy="2362200"/>
    <xdr:sp>
      <xdr:nvSpPr>
        <xdr:cNvPr id="11" name="テキスト ボックス 19"/>
        <xdr:cNvSpPr txBox="1">
          <a:spLocks noChangeArrowheads="1"/>
        </xdr:cNvSpPr>
      </xdr:nvSpPr>
      <xdr:spPr>
        <a:xfrm>
          <a:off x="2095500" y="32775525"/>
          <a:ext cx="9591675" cy="2362200"/>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上記４～５の職員配置の考え方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latin typeface="ＭＳ Ｐゴシック"/>
              <a:ea typeface="ＭＳ Ｐゴシック"/>
              <a:cs typeface="ＭＳ Ｐゴシック"/>
            </a:rPr>
            <a:t>24</a:t>
          </a:r>
          <a:r>
            <a:rPr lang="en-US" cap="none" sz="1100" b="1" i="0" u="none" baseline="0">
              <a:solidFill>
                <a:srgbClr val="000000"/>
              </a:solidFill>
              <a:latin typeface="ＭＳ Ｐゴシック"/>
              <a:ea typeface="ＭＳ Ｐゴシック"/>
              <a:cs typeface="ＭＳ Ｐゴシック"/>
            </a:rPr>
            <a:t>年</a:t>
          </a:r>
          <a:r>
            <a:rPr lang="en-US" cap="none" sz="1100" b="1" i="0" u="none" baseline="0">
              <a:solidFill>
                <a:srgbClr val="000000"/>
              </a:solidFill>
              <a:latin typeface="ＭＳ Ｐゴシック"/>
              <a:ea typeface="ＭＳ Ｐゴシック"/>
              <a:cs typeface="ＭＳ Ｐゴシック"/>
            </a:rPr>
            <a:t>4</a:t>
          </a:r>
          <a:r>
            <a:rPr lang="en-US" cap="none" sz="1100" b="1" i="0" u="none" baseline="0">
              <a:solidFill>
                <a:srgbClr val="000000"/>
              </a:solidFill>
              <a:latin typeface="ＭＳ Ｐゴシック"/>
              <a:ea typeface="ＭＳ Ｐゴシック"/>
              <a:cs typeface="ＭＳ Ｐゴシック"/>
            </a:rPr>
            <a:t>月版　介護報酬の解釈（単位数表編）Ｐ</a:t>
          </a:r>
          <a:r>
            <a:rPr lang="en-US" cap="none" sz="1100" b="1" i="0" u="none" baseline="0">
              <a:solidFill>
                <a:srgbClr val="000000"/>
              </a:solidFill>
              <a:latin typeface="ＭＳ Ｐゴシック"/>
              <a:ea typeface="ＭＳ Ｐゴシック"/>
              <a:cs typeface="ＭＳ Ｐゴシック"/>
            </a:rPr>
            <a:t>323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指定居宅サービスに要する費用の額の算定に関する基準（短期入所サービス及び特定施設入所者生活介護に係る部分）及び指定施設サービス等に要する費用の額の算定に関する基準の制定に伴う実施上の留意事項について（</a:t>
          </a:r>
          <a:r>
            <a:rPr lang="en-US" cap="none" sz="1100" b="1" i="0" u="none" baseline="0">
              <a:solidFill>
                <a:srgbClr val="000000"/>
              </a:solidFill>
              <a:latin typeface="ＭＳ Ｐゴシック"/>
              <a:ea typeface="ＭＳ Ｐゴシック"/>
              <a:cs typeface="ＭＳ Ｐゴシック"/>
            </a:rPr>
            <a:t>12.3.8</a:t>
          </a:r>
          <a:r>
            <a:rPr lang="en-US" cap="none" sz="1100" b="1" i="0" u="none" baseline="0">
              <a:solidFill>
                <a:srgbClr val="000000"/>
              </a:solidFill>
              <a:latin typeface="ＭＳ Ｐゴシック"/>
              <a:ea typeface="ＭＳ Ｐゴシック"/>
              <a:cs typeface="ＭＳ Ｐゴシック"/>
            </a:rPr>
            <a:t>老企第</a:t>
          </a:r>
          <a:r>
            <a:rPr lang="en-US" cap="none" sz="1100" b="1" i="0" u="none" baseline="0">
              <a:solidFill>
                <a:srgbClr val="000000"/>
              </a:solidFill>
              <a:latin typeface="ＭＳ Ｐゴシック"/>
              <a:ea typeface="ＭＳ Ｐゴシック"/>
              <a:cs typeface="ＭＳ Ｐゴシック"/>
            </a:rPr>
            <a:t>40</a:t>
          </a:r>
          <a:r>
            <a:rPr lang="en-US" cap="none" sz="1100" b="1" i="0" u="none" baseline="0">
              <a:solidFill>
                <a:srgbClr val="000000"/>
              </a:solidFill>
              <a:latin typeface="ＭＳ Ｐゴシック"/>
              <a:ea typeface="ＭＳ Ｐゴシック"/>
              <a:cs typeface="ＭＳ Ｐゴシック"/>
            </a:rPr>
            <a:t>号）」より</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注１</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併設事業所について</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併設事業所における看護職員配置については、指定介護老人福祉施設として必要な看護職員の数の算定根拠となる「入所者数」には、短期入所生活介護の利用者数は含めない。すなわち、必要な看護職員数の算定については、指定介護老人福祉施設と、併設する短期入所生活介護事業所のそれぞれについて、区分して行うものとする。例えば、指定介護老人福祉施設の入所者数が５０人、併設する短期入所生活介護の利用者が１０人である場合、当該指定介護老人福祉施設に配置すべき看護職員の数は、入所者５０人以下の場合の基準が適用され、常勤換算で２人以上となり、短期入所生活介護事業所については、看護職員の配置は義務ではない</a:t>
          </a:r>
          <a:r>
            <a:rPr lang="en-US" cap="none" sz="1100" b="0" i="0" u="sng" baseline="0">
              <a:solidFill>
                <a:srgbClr val="FF0000"/>
              </a:solidFill>
              <a:latin typeface="ＭＳ Ｐゴシック"/>
              <a:ea typeface="ＭＳ Ｐゴシック"/>
              <a:cs typeface="ＭＳ Ｐゴシック"/>
            </a:rPr>
            <a:t>。なお、併設の指定短期入所生活介護事業所の定員が２０人以上の場合には、短期入所生活介護事業所において看護職員を１名以上常勤で配置しなければならないことに留意する。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9525</xdr:colOff>
      <xdr:row>13</xdr:row>
      <xdr:rowOff>0</xdr:rowOff>
    </xdr:to>
    <xdr:sp>
      <xdr:nvSpPr>
        <xdr:cNvPr id="1" name="Text Box 1"/>
        <xdr:cNvSpPr txBox="1">
          <a:spLocks noChangeArrowheads="1"/>
        </xdr:cNvSpPr>
      </xdr:nvSpPr>
      <xdr:spPr>
        <a:xfrm>
          <a:off x="428625" y="33813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oneCellAnchor>
    <xdr:from>
      <xdr:col>1</xdr:col>
      <xdr:colOff>66675</xdr:colOff>
      <xdr:row>0</xdr:row>
      <xdr:rowOff>123825</xdr:rowOff>
    </xdr:from>
    <xdr:ext cx="4133850" cy="333375"/>
    <xdr:sp>
      <xdr:nvSpPr>
        <xdr:cNvPr id="2" name="Rectangle 2"/>
        <xdr:cNvSpPr>
          <a:spLocks/>
        </xdr:cNvSpPr>
      </xdr:nvSpPr>
      <xdr:spPr>
        <a:xfrm>
          <a:off x="495300" y="123825"/>
          <a:ext cx="4133850" cy="333375"/>
        </a:xfrm>
        <a:prstGeom prst="rect">
          <a:avLst/>
        </a:prstGeom>
        <a:solidFill>
          <a:srgbClr val="FFFFFF"/>
        </a:solidFill>
        <a:ln w="9525" cmpd="sng">
          <a:solidFill>
            <a:srgbClr val="000000"/>
          </a:solidFill>
          <a:headEnd type="none"/>
          <a:tailEnd type="none"/>
        </a:ln>
      </xdr:spPr>
      <xdr:txBody>
        <a:bodyPr vertOverflow="clip" wrap="square" lIns="90000" tIns="54000" rIns="90000" bIns="46800">
          <a:spAutoFit/>
        </a:bodyPr>
        <a:p>
          <a:pPr algn="l">
            <a:defRPr/>
          </a:pPr>
          <a:r>
            <a:rPr lang="en-US" cap="none" sz="1400" b="1" i="0" u="none" baseline="0">
              <a:solidFill>
                <a:srgbClr val="000000"/>
              </a:solidFill>
            </a:rPr>
            <a:t>「前年度の平均値」及び「職員配置数」計算表</a:t>
          </a:r>
        </a:p>
      </xdr:txBody>
    </xdr:sp>
    <xdr:clientData/>
  </xdr:oneCellAnchor>
  <xdr:twoCellAnchor>
    <xdr:from>
      <xdr:col>1</xdr:col>
      <xdr:colOff>0</xdr:colOff>
      <xdr:row>16</xdr:row>
      <xdr:rowOff>0</xdr:rowOff>
    </xdr:from>
    <xdr:to>
      <xdr:col>1</xdr:col>
      <xdr:colOff>9525</xdr:colOff>
      <xdr:row>16</xdr:row>
      <xdr:rowOff>0</xdr:rowOff>
    </xdr:to>
    <xdr:sp>
      <xdr:nvSpPr>
        <xdr:cNvPr id="3" name="Text Box 1"/>
        <xdr:cNvSpPr txBox="1">
          <a:spLocks noChangeArrowheads="1"/>
        </xdr:cNvSpPr>
      </xdr:nvSpPr>
      <xdr:spPr>
        <a:xfrm>
          <a:off x="428625" y="46196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19</xdr:row>
      <xdr:rowOff>0</xdr:rowOff>
    </xdr:from>
    <xdr:to>
      <xdr:col>1</xdr:col>
      <xdr:colOff>9525</xdr:colOff>
      <xdr:row>19</xdr:row>
      <xdr:rowOff>0</xdr:rowOff>
    </xdr:to>
    <xdr:sp>
      <xdr:nvSpPr>
        <xdr:cNvPr id="4" name="Text Box 1"/>
        <xdr:cNvSpPr txBox="1">
          <a:spLocks noChangeArrowheads="1"/>
        </xdr:cNvSpPr>
      </xdr:nvSpPr>
      <xdr:spPr>
        <a:xfrm>
          <a:off x="428625" y="58578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35</xdr:row>
      <xdr:rowOff>0</xdr:rowOff>
    </xdr:from>
    <xdr:to>
      <xdr:col>1</xdr:col>
      <xdr:colOff>9525</xdr:colOff>
      <xdr:row>35</xdr:row>
      <xdr:rowOff>0</xdr:rowOff>
    </xdr:to>
    <xdr:sp>
      <xdr:nvSpPr>
        <xdr:cNvPr id="5" name="Text Box 1"/>
        <xdr:cNvSpPr txBox="1">
          <a:spLocks noChangeArrowheads="1"/>
        </xdr:cNvSpPr>
      </xdr:nvSpPr>
      <xdr:spPr>
        <a:xfrm>
          <a:off x="428625" y="109632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38</xdr:row>
      <xdr:rowOff>0</xdr:rowOff>
    </xdr:from>
    <xdr:to>
      <xdr:col>1</xdr:col>
      <xdr:colOff>9525</xdr:colOff>
      <xdr:row>38</xdr:row>
      <xdr:rowOff>0</xdr:rowOff>
    </xdr:to>
    <xdr:sp>
      <xdr:nvSpPr>
        <xdr:cNvPr id="6" name="Text Box 1"/>
        <xdr:cNvSpPr txBox="1">
          <a:spLocks noChangeArrowheads="1"/>
        </xdr:cNvSpPr>
      </xdr:nvSpPr>
      <xdr:spPr>
        <a:xfrm>
          <a:off x="428625" y="122015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41</xdr:row>
      <xdr:rowOff>0</xdr:rowOff>
    </xdr:from>
    <xdr:to>
      <xdr:col>1</xdr:col>
      <xdr:colOff>9525</xdr:colOff>
      <xdr:row>41</xdr:row>
      <xdr:rowOff>0</xdr:rowOff>
    </xdr:to>
    <xdr:sp>
      <xdr:nvSpPr>
        <xdr:cNvPr id="7" name="Text Box 1"/>
        <xdr:cNvSpPr txBox="1">
          <a:spLocks noChangeArrowheads="1"/>
        </xdr:cNvSpPr>
      </xdr:nvSpPr>
      <xdr:spPr>
        <a:xfrm>
          <a:off x="428625" y="134397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12</xdr:col>
      <xdr:colOff>295275</xdr:colOff>
      <xdr:row>76</xdr:row>
      <xdr:rowOff>47625</xdr:rowOff>
    </xdr:from>
    <xdr:to>
      <xdr:col>12</xdr:col>
      <xdr:colOff>504825</xdr:colOff>
      <xdr:row>79</xdr:row>
      <xdr:rowOff>38100</xdr:rowOff>
    </xdr:to>
    <xdr:sp>
      <xdr:nvSpPr>
        <xdr:cNvPr id="8" name="左大かっこ 8"/>
        <xdr:cNvSpPr>
          <a:spLocks/>
        </xdr:cNvSpPr>
      </xdr:nvSpPr>
      <xdr:spPr>
        <a:xfrm>
          <a:off x="7105650" y="21697950"/>
          <a:ext cx="209550" cy="609600"/>
        </a:xfrm>
        <a:prstGeom prst="leftBracket">
          <a:avLst>
            <a:gd name="adj" fmla="val -4756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257175</xdr:colOff>
      <xdr:row>89</xdr:row>
      <xdr:rowOff>171450</xdr:rowOff>
    </xdr:from>
    <xdr:ext cx="9601200" cy="2028825"/>
    <xdr:sp>
      <xdr:nvSpPr>
        <xdr:cNvPr id="9" name="テキスト ボックス 9"/>
        <xdr:cNvSpPr txBox="1">
          <a:spLocks noChangeArrowheads="1"/>
        </xdr:cNvSpPr>
      </xdr:nvSpPr>
      <xdr:spPr>
        <a:xfrm>
          <a:off x="2038350" y="24364950"/>
          <a:ext cx="9601200" cy="2028825"/>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上記１～３の職員配置の考え方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介護保険最新情報</a:t>
          </a:r>
          <a:r>
            <a:rPr lang="en-US" cap="none" sz="1100" b="1" i="0" u="none" baseline="0">
              <a:solidFill>
                <a:srgbClr val="000000"/>
              </a:solidFill>
              <a:latin typeface="ＭＳ Ｐゴシック"/>
              <a:ea typeface="ＭＳ Ｐゴシック"/>
              <a:cs typeface="ＭＳ Ｐゴシック"/>
            </a:rPr>
            <a:t>vol.273</a:t>
          </a: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latin typeface="ＭＳ Ｐゴシック"/>
              <a:ea typeface="ＭＳ Ｐゴシック"/>
              <a:cs typeface="ＭＳ Ｐゴシック"/>
            </a:rPr>
            <a:t>24</a:t>
          </a:r>
          <a:r>
            <a:rPr lang="en-US" cap="none" sz="1100" b="1" i="0" u="none" baseline="0">
              <a:solidFill>
                <a:srgbClr val="000000"/>
              </a:solidFill>
              <a:latin typeface="ＭＳ Ｐゴシック"/>
              <a:ea typeface="ＭＳ Ｐゴシック"/>
              <a:cs typeface="ＭＳ Ｐゴシック"/>
            </a:rPr>
            <a:t>年度介護報酬改定に関するＱ＆Ａ」</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問</a:t>
          </a:r>
          <a:r>
            <a:rPr lang="en-US" cap="none" sz="1100" b="1" i="0" u="none" baseline="0">
              <a:solidFill>
                <a:srgbClr val="000000"/>
              </a:solidFill>
              <a:latin typeface="ＭＳ Ｐゴシック"/>
              <a:ea typeface="ＭＳ Ｐゴシック"/>
              <a:cs typeface="ＭＳ Ｐゴシック"/>
            </a:rPr>
            <a:t>43)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部ユニット型施設・事業所について、当該施設・事業所のユニット型部分とユニット型以外の部分をそれぞれ別施設・事業所として指定した場合、人員配置を算定する際の入所者数・利用者数の「前年度の平均値」はどのように算出す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（答）</a:t>
          </a:r>
          <a:r>
            <a:rPr lang="en-US" cap="none" sz="1100" b="1" i="0" u="none" baseline="0">
              <a:solidFill>
                <a:srgbClr val="00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別施設・事業所として指定等した当該年度については、双方の施設・事業所を一体として前年度の実績に基づき入所者数・利用者数の「前年度の平均値」を算出する。</a:t>
          </a:r>
          <a:r>
            <a:rPr lang="en-US" cap="none" sz="1100" b="0" i="0" u="none" baseline="0">
              <a:solidFill>
                <a:srgbClr val="000000"/>
              </a:solidFill>
              <a:latin typeface="ＭＳ Ｐゴシック"/>
              <a:ea typeface="ＭＳ Ｐゴシック"/>
              <a:cs typeface="ＭＳ Ｐゴシック"/>
            </a:rPr>
            <a:t>翌年度については、別施設・事業所として指定等した以後の実績に基づいて、それぞれの入所者数・利用者数の「前年度の平均値」を算出する。ただし、看護職員の数の算定根拠となる入所者数・利用者数の「前年度の平均値」については、翌年度以降についても、双方の施設・事業所を一体として算出することとして差し支えない。</a:t>
          </a:r>
        </a:p>
      </xdr:txBody>
    </xdr:sp>
    <xdr:clientData/>
  </xdr:oneCellAnchor>
  <xdr:oneCellAnchor>
    <xdr:from>
      <xdr:col>2</xdr:col>
      <xdr:colOff>333375</xdr:colOff>
      <xdr:row>116</xdr:row>
      <xdr:rowOff>57150</xdr:rowOff>
    </xdr:from>
    <xdr:ext cx="9601200" cy="2028825"/>
    <xdr:sp>
      <xdr:nvSpPr>
        <xdr:cNvPr id="10" name="テキスト ボックス 10"/>
        <xdr:cNvSpPr txBox="1">
          <a:spLocks noChangeArrowheads="1"/>
        </xdr:cNvSpPr>
      </xdr:nvSpPr>
      <xdr:spPr>
        <a:xfrm>
          <a:off x="2114550" y="29298900"/>
          <a:ext cx="9601200" cy="2028825"/>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上記４の職員配置の考え方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介護保険最新情報</a:t>
          </a:r>
          <a:r>
            <a:rPr lang="en-US" cap="none" sz="1100" b="1" i="0" u="none" baseline="0">
              <a:solidFill>
                <a:srgbClr val="000000"/>
              </a:solidFill>
              <a:latin typeface="ＭＳ Ｐゴシック"/>
              <a:ea typeface="ＭＳ Ｐゴシック"/>
              <a:cs typeface="ＭＳ Ｐゴシック"/>
            </a:rPr>
            <a:t>vol.273</a:t>
          </a: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latin typeface="ＭＳ Ｐゴシック"/>
              <a:ea typeface="ＭＳ Ｐゴシック"/>
              <a:cs typeface="ＭＳ Ｐゴシック"/>
            </a:rPr>
            <a:t>24</a:t>
          </a:r>
          <a:r>
            <a:rPr lang="en-US" cap="none" sz="1100" b="1" i="0" u="none" baseline="0">
              <a:solidFill>
                <a:srgbClr val="000000"/>
              </a:solidFill>
              <a:latin typeface="ＭＳ Ｐゴシック"/>
              <a:ea typeface="ＭＳ Ｐゴシック"/>
              <a:cs typeface="ＭＳ Ｐゴシック"/>
            </a:rPr>
            <a:t>年度介護報酬改定に関するＱ＆Ａ」</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問</a:t>
          </a:r>
          <a:r>
            <a:rPr lang="en-US" cap="none" sz="1100" b="1" i="0" u="none" baseline="0">
              <a:solidFill>
                <a:srgbClr val="000000"/>
              </a:solidFill>
              <a:latin typeface="ＭＳ Ｐゴシック"/>
              <a:ea typeface="ＭＳ Ｐゴシック"/>
              <a:cs typeface="ＭＳ Ｐゴシック"/>
            </a:rPr>
            <a:t>43)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部ユニット型施設・事業所について、当該施設・事業所のユニット型部分とユニット型以外の部分をそれぞれ別施設・事業所として指定した場合、人員配置を算定する際の入所者数・利用者数の「前年度の平均値」はどのように算出す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（答）</a:t>
          </a:r>
          <a:r>
            <a:rPr lang="en-US" cap="none" sz="1100" b="1" i="0" u="none" baseline="0">
              <a:solidFill>
                <a:srgbClr val="00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別施設・事業所として指定等した当該年度については、双方の施設・事業所を一体として前年度の実績に基づき入所者数・利用者数の「前年度の平均値」を算出する。</a:t>
          </a:r>
          <a:r>
            <a:rPr lang="en-US" cap="none" sz="1100" b="0" i="0" u="none" baseline="0">
              <a:solidFill>
                <a:srgbClr val="000000"/>
              </a:solidFill>
              <a:latin typeface="ＭＳ Ｐゴシック"/>
              <a:ea typeface="ＭＳ Ｐゴシック"/>
              <a:cs typeface="ＭＳ Ｐゴシック"/>
            </a:rPr>
            <a:t>翌年度については、別施設・事業所として指定等した以後の実績に基づいて、それぞれの入所者数・利用者数の「前年度の平均値」を算出する。ただし、看護職員の数の算定根拠となる入所者数・利用者数の「前年度の平均値」については、翌年度以降についても、双方の施設・事業所を一体として算出することとして差し支えない。</a:t>
          </a:r>
        </a:p>
      </xdr:txBody>
    </xdr:sp>
    <xdr:clientData/>
  </xdr:oneCellAnchor>
  <xdr:oneCellAnchor>
    <xdr:from>
      <xdr:col>2</xdr:col>
      <xdr:colOff>314325</xdr:colOff>
      <xdr:row>136</xdr:row>
      <xdr:rowOff>19050</xdr:rowOff>
    </xdr:from>
    <xdr:ext cx="9591675" cy="2362200"/>
    <xdr:sp>
      <xdr:nvSpPr>
        <xdr:cNvPr id="11" name="テキスト ボックス 11"/>
        <xdr:cNvSpPr txBox="1">
          <a:spLocks noChangeArrowheads="1"/>
        </xdr:cNvSpPr>
      </xdr:nvSpPr>
      <xdr:spPr>
        <a:xfrm>
          <a:off x="2095500" y="32775525"/>
          <a:ext cx="9591675" cy="2362200"/>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上記４～５の職員配置の考え方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latin typeface="ＭＳ Ｐゴシック"/>
              <a:ea typeface="ＭＳ Ｐゴシック"/>
              <a:cs typeface="ＭＳ Ｐゴシック"/>
            </a:rPr>
            <a:t>24</a:t>
          </a:r>
          <a:r>
            <a:rPr lang="en-US" cap="none" sz="1100" b="1" i="0" u="none" baseline="0">
              <a:solidFill>
                <a:srgbClr val="000000"/>
              </a:solidFill>
              <a:latin typeface="ＭＳ Ｐゴシック"/>
              <a:ea typeface="ＭＳ Ｐゴシック"/>
              <a:cs typeface="ＭＳ Ｐゴシック"/>
            </a:rPr>
            <a:t>年</a:t>
          </a:r>
          <a:r>
            <a:rPr lang="en-US" cap="none" sz="1100" b="1" i="0" u="none" baseline="0">
              <a:solidFill>
                <a:srgbClr val="000000"/>
              </a:solidFill>
              <a:latin typeface="ＭＳ Ｐゴシック"/>
              <a:ea typeface="ＭＳ Ｐゴシック"/>
              <a:cs typeface="ＭＳ Ｐゴシック"/>
            </a:rPr>
            <a:t>4</a:t>
          </a:r>
          <a:r>
            <a:rPr lang="en-US" cap="none" sz="1100" b="1" i="0" u="none" baseline="0">
              <a:solidFill>
                <a:srgbClr val="000000"/>
              </a:solidFill>
              <a:latin typeface="ＭＳ Ｐゴシック"/>
              <a:ea typeface="ＭＳ Ｐゴシック"/>
              <a:cs typeface="ＭＳ Ｐゴシック"/>
            </a:rPr>
            <a:t>月版　介護報酬の解釈（単位数表編）Ｐ</a:t>
          </a:r>
          <a:r>
            <a:rPr lang="en-US" cap="none" sz="1100" b="1" i="0" u="none" baseline="0">
              <a:solidFill>
                <a:srgbClr val="000000"/>
              </a:solidFill>
              <a:latin typeface="ＭＳ Ｐゴシック"/>
              <a:ea typeface="ＭＳ Ｐゴシック"/>
              <a:cs typeface="ＭＳ Ｐゴシック"/>
            </a:rPr>
            <a:t>323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指定居宅サービスに要する費用の額の算定に関する基準（短期入所サービス及び特定施設入所者生活介護に係る部分）及び指定施設サービス等に要する費用の額の算定に関する基準の制定に伴う実施上の留意事項について（</a:t>
          </a:r>
          <a:r>
            <a:rPr lang="en-US" cap="none" sz="1100" b="1" i="0" u="none" baseline="0">
              <a:solidFill>
                <a:srgbClr val="000000"/>
              </a:solidFill>
              <a:latin typeface="ＭＳ Ｐゴシック"/>
              <a:ea typeface="ＭＳ Ｐゴシック"/>
              <a:cs typeface="ＭＳ Ｐゴシック"/>
            </a:rPr>
            <a:t>12.3.8</a:t>
          </a:r>
          <a:r>
            <a:rPr lang="en-US" cap="none" sz="1100" b="1" i="0" u="none" baseline="0">
              <a:solidFill>
                <a:srgbClr val="000000"/>
              </a:solidFill>
              <a:latin typeface="ＭＳ Ｐゴシック"/>
              <a:ea typeface="ＭＳ Ｐゴシック"/>
              <a:cs typeface="ＭＳ Ｐゴシック"/>
            </a:rPr>
            <a:t>老企第</a:t>
          </a:r>
          <a:r>
            <a:rPr lang="en-US" cap="none" sz="1100" b="1" i="0" u="none" baseline="0">
              <a:solidFill>
                <a:srgbClr val="000000"/>
              </a:solidFill>
              <a:latin typeface="ＭＳ Ｐゴシック"/>
              <a:ea typeface="ＭＳ Ｐゴシック"/>
              <a:cs typeface="ＭＳ Ｐゴシック"/>
            </a:rPr>
            <a:t>40</a:t>
          </a:r>
          <a:r>
            <a:rPr lang="en-US" cap="none" sz="1100" b="1" i="0" u="none" baseline="0">
              <a:solidFill>
                <a:srgbClr val="000000"/>
              </a:solidFill>
              <a:latin typeface="ＭＳ Ｐゴシック"/>
              <a:ea typeface="ＭＳ Ｐゴシック"/>
              <a:cs typeface="ＭＳ Ｐゴシック"/>
            </a:rPr>
            <a:t>号）」より</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注１</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併設事業所について</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併設事業所における看護職員配置については、指定介護老人福祉施設として必要な看護職員の数の算定根拠となる「入所者数」には、短期入所生活介護の利用者数は含めない。すなわち、必要な看護職員数の算定については、指定介護老人福祉施設と、併設する短期入所生活介護事業所のそれぞれについて、区分して行うものとする。例えば、指定介護老人福祉施設の入所者数が５０人、併設する短期入所生活介護の利用者が１０人である場合、当該指定介護老人福祉施設に配置すべき看護職員の数は、入所者５０人以下の場合の基準が適用され、常勤換算で２人以上となり、短期入所生活介護事業所については、看護職員の配置は義務ではない</a:t>
          </a:r>
          <a:r>
            <a:rPr lang="en-US" cap="none" sz="1100" b="0" i="0" u="sng" baseline="0">
              <a:solidFill>
                <a:srgbClr val="FF0000"/>
              </a:solidFill>
              <a:latin typeface="ＭＳ Ｐゴシック"/>
              <a:ea typeface="ＭＳ Ｐゴシック"/>
              <a:cs typeface="ＭＳ Ｐゴシック"/>
            </a:rPr>
            <a:t>。なお、併設の指定短期入所生活介護事業所の定員が２０人以上の場合には、短期入所生活介護事業所において看護職員を１名以上常勤で配置しなければならないことに留意する。</a:t>
          </a:r>
        </a:p>
      </xdr:txBody>
    </xdr:sp>
    <xdr:clientData/>
  </xdr:oneCellAnchor>
  <xdr:twoCellAnchor>
    <xdr:from>
      <xdr:col>1</xdr:col>
      <xdr:colOff>0</xdr:colOff>
      <xdr:row>13</xdr:row>
      <xdr:rowOff>0</xdr:rowOff>
    </xdr:from>
    <xdr:to>
      <xdr:col>1</xdr:col>
      <xdr:colOff>9525</xdr:colOff>
      <xdr:row>13</xdr:row>
      <xdr:rowOff>0</xdr:rowOff>
    </xdr:to>
    <xdr:sp>
      <xdr:nvSpPr>
        <xdr:cNvPr id="12" name="Text Box 1"/>
        <xdr:cNvSpPr txBox="1">
          <a:spLocks noChangeArrowheads="1"/>
        </xdr:cNvSpPr>
      </xdr:nvSpPr>
      <xdr:spPr>
        <a:xfrm>
          <a:off x="428625" y="33813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16</xdr:row>
      <xdr:rowOff>0</xdr:rowOff>
    </xdr:from>
    <xdr:to>
      <xdr:col>1</xdr:col>
      <xdr:colOff>9525</xdr:colOff>
      <xdr:row>16</xdr:row>
      <xdr:rowOff>0</xdr:rowOff>
    </xdr:to>
    <xdr:sp>
      <xdr:nvSpPr>
        <xdr:cNvPr id="13" name="Text Box 1"/>
        <xdr:cNvSpPr txBox="1">
          <a:spLocks noChangeArrowheads="1"/>
        </xdr:cNvSpPr>
      </xdr:nvSpPr>
      <xdr:spPr>
        <a:xfrm>
          <a:off x="428625" y="46196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19</xdr:row>
      <xdr:rowOff>0</xdr:rowOff>
    </xdr:from>
    <xdr:to>
      <xdr:col>1</xdr:col>
      <xdr:colOff>9525</xdr:colOff>
      <xdr:row>19</xdr:row>
      <xdr:rowOff>0</xdr:rowOff>
    </xdr:to>
    <xdr:sp>
      <xdr:nvSpPr>
        <xdr:cNvPr id="14" name="Text Box 1"/>
        <xdr:cNvSpPr txBox="1">
          <a:spLocks noChangeArrowheads="1"/>
        </xdr:cNvSpPr>
      </xdr:nvSpPr>
      <xdr:spPr>
        <a:xfrm>
          <a:off x="428625" y="58578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35</xdr:row>
      <xdr:rowOff>0</xdr:rowOff>
    </xdr:from>
    <xdr:to>
      <xdr:col>1</xdr:col>
      <xdr:colOff>9525</xdr:colOff>
      <xdr:row>35</xdr:row>
      <xdr:rowOff>0</xdr:rowOff>
    </xdr:to>
    <xdr:sp>
      <xdr:nvSpPr>
        <xdr:cNvPr id="15" name="Text Box 1"/>
        <xdr:cNvSpPr txBox="1">
          <a:spLocks noChangeArrowheads="1"/>
        </xdr:cNvSpPr>
      </xdr:nvSpPr>
      <xdr:spPr>
        <a:xfrm>
          <a:off x="428625" y="109632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38</xdr:row>
      <xdr:rowOff>0</xdr:rowOff>
    </xdr:from>
    <xdr:to>
      <xdr:col>1</xdr:col>
      <xdr:colOff>9525</xdr:colOff>
      <xdr:row>38</xdr:row>
      <xdr:rowOff>0</xdr:rowOff>
    </xdr:to>
    <xdr:sp>
      <xdr:nvSpPr>
        <xdr:cNvPr id="16" name="Text Box 1"/>
        <xdr:cNvSpPr txBox="1">
          <a:spLocks noChangeArrowheads="1"/>
        </xdr:cNvSpPr>
      </xdr:nvSpPr>
      <xdr:spPr>
        <a:xfrm>
          <a:off x="428625" y="122015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41</xdr:row>
      <xdr:rowOff>0</xdr:rowOff>
    </xdr:from>
    <xdr:to>
      <xdr:col>1</xdr:col>
      <xdr:colOff>9525</xdr:colOff>
      <xdr:row>41</xdr:row>
      <xdr:rowOff>0</xdr:rowOff>
    </xdr:to>
    <xdr:sp>
      <xdr:nvSpPr>
        <xdr:cNvPr id="17" name="Text Box 1"/>
        <xdr:cNvSpPr txBox="1">
          <a:spLocks noChangeArrowheads="1"/>
        </xdr:cNvSpPr>
      </xdr:nvSpPr>
      <xdr:spPr>
        <a:xfrm>
          <a:off x="428625" y="134397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13</xdr:row>
      <xdr:rowOff>0</xdr:rowOff>
    </xdr:from>
    <xdr:to>
      <xdr:col>1</xdr:col>
      <xdr:colOff>9525</xdr:colOff>
      <xdr:row>13</xdr:row>
      <xdr:rowOff>0</xdr:rowOff>
    </xdr:to>
    <xdr:sp>
      <xdr:nvSpPr>
        <xdr:cNvPr id="18" name="Text Box 1"/>
        <xdr:cNvSpPr txBox="1">
          <a:spLocks noChangeArrowheads="1"/>
        </xdr:cNvSpPr>
      </xdr:nvSpPr>
      <xdr:spPr>
        <a:xfrm>
          <a:off x="428625" y="33813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16</xdr:row>
      <xdr:rowOff>0</xdr:rowOff>
    </xdr:from>
    <xdr:to>
      <xdr:col>1</xdr:col>
      <xdr:colOff>9525</xdr:colOff>
      <xdr:row>16</xdr:row>
      <xdr:rowOff>0</xdr:rowOff>
    </xdr:to>
    <xdr:sp>
      <xdr:nvSpPr>
        <xdr:cNvPr id="19" name="Text Box 1"/>
        <xdr:cNvSpPr txBox="1">
          <a:spLocks noChangeArrowheads="1"/>
        </xdr:cNvSpPr>
      </xdr:nvSpPr>
      <xdr:spPr>
        <a:xfrm>
          <a:off x="428625" y="46196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19</xdr:row>
      <xdr:rowOff>0</xdr:rowOff>
    </xdr:from>
    <xdr:to>
      <xdr:col>1</xdr:col>
      <xdr:colOff>9525</xdr:colOff>
      <xdr:row>19</xdr:row>
      <xdr:rowOff>0</xdr:rowOff>
    </xdr:to>
    <xdr:sp>
      <xdr:nvSpPr>
        <xdr:cNvPr id="20" name="Text Box 1"/>
        <xdr:cNvSpPr txBox="1">
          <a:spLocks noChangeArrowheads="1"/>
        </xdr:cNvSpPr>
      </xdr:nvSpPr>
      <xdr:spPr>
        <a:xfrm>
          <a:off x="428625" y="58578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35</xdr:row>
      <xdr:rowOff>0</xdr:rowOff>
    </xdr:from>
    <xdr:to>
      <xdr:col>1</xdr:col>
      <xdr:colOff>9525</xdr:colOff>
      <xdr:row>35</xdr:row>
      <xdr:rowOff>0</xdr:rowOff>
    </xdr:to>
    <xdr:sp>
      <xdr:nvSpPr>
        <xdr:cNvPr id="21" name="Text Box 1"/>
        <xdr:cNvSpPr txBox="1">
          <a:spLocks noChangeArrowheads="1"/>
        </xdr:cNvSpPr>
      </xdr:nvSpPr>
      <xdr:spPr>
        <a:xfrm>
          <a:off x="428625" y="109632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38</xdr:row>
      <xdr:rowOff>0</xdr:rowOff>
    </xdr:from>
    <xdr:to>
      <xdr:col>1</xdr:col>
      <xdr:colOff>9525</xdr:colOff>
      <xdr:row>38</xdr:row>
      <xdr:rowOff>0</xdr:rowOff>
    </xdr:to>
    <xdr:sp>
      <xdr:nvSpPr>
        <xdr:cNvPr id="22" name="Text Box 1"/>
        <xdr:cNvSpPr txBox="1">
          <a:spLocks noChangeArrowheads="1"/>
        </xdr:cNvSpPr>
      </xdr:nvSpPr>
      <xdr:spPr>
        <a:xfrm>
          <a:off x="428625" y="122015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41</xdr:row>
      <xdr:rowOff>0</xdr:rowOff>
    </xdr:from>
    <xdr:to>
      <xdr:col>1</xdr:col>
      <xdr:colOff>9525</xdr:colOff>
      <xdr:row>41</xdr:row>
      <xdr:rowOff>0</xdr:rowOff>
    </xdr:to>
    <xdr:sp>
      <xdr:nvSpPr>
        <xdr:cNvPr id="23" name="Text Box 1"/>
        <xdr:cNvSpPr txBox="1">
          <a:spLocks noChangeArrowheads="1"/>
        </xdr:cNvSpPr>
      </xdr:nvSpPr>
      <xdr:spPr>
        <a:xfrm>
          <a:off x="428625" y="134397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9525</xdr:colOff>
      <xdr:row>13</xdr:row>
      <xdr:rowOff>0</xdr:rowOff>
    </xdr:to>
    <xdr:sp>
      <xdr:nvSpPr>
        <xdr:cNvPr id="1" name="Text Box 1"/>
        <xdr:cNvSpPr txBox="1">
          <a:spLocks noChangeArrowheads="1"/>
        </xdr:cNvSpPr>
      </xdr:nvSpPr>
      <xdr:spPr>
        <a:xfrm>
          <a:off x="428625" y="33813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oneCellAnchor>
    <xdr:from>
      <xdr:col>1</xdr:col>
      <xdr:colOff>66675</xdr:colOff>
      <xdr:row>0</xdr:row>
      <xdr:rowOff>123825</xdr:rowOff>
    </xdr:from>
    <xdr:ext cx="4133850" cy="333375"/>
    <xdr:sp>
      <xdr:nvSpPr>
        <xdr:cNvPr id="2" name="Rectangle 2"/>
        <xdr:cNvSpPr>
          <a:spLocks/>
        </xdr:cNvSpPr>
      </xdr:nvSpPr>
      <xdr:spPr>
        <a:xfrm>
          <a:off x="495300" y="123825"/>
          <a:ext cx="4133850" cy="333375"/>
        </a:xfrm>
        <a:prstGeom prst="rect">
          <a:avLst/>
        </a:prstGeom>
        <a:solidFill>
          <a:srgbClr val="FFFFFF"/>
        </a:solidFill>
        <a:ln w="9525" cmpd="sng">
          <a:solidFill>
            <a:srgbClr val="000000"/>
          </a:solidFill>
          <a:headEnd type="none"/>
          <a:tailEnd type="none"/>
        </a:ln>
      </xdr:spPr>
      <xdr:txBody>
        <a:bodyPr vertOverflow="clip" wrap="square" lIns="90000" tIns="54000" rIns="90000" bIns="46800">
          <a:spAutoFit/>
        </a:bodyPr>
        <a:p>
          <a:pPr algn="l">
            <a:defRPr/>
          </a:pPr>
          <a:r>
            <a:rPr lang="en-US" cap="none" sz="1400" b="1" i="0" u="none" baseline="0">
              <a:solidFill>
                <a:srgbClr val="000000"/>
              </a:solidFill>
            </a:rPr>
            <a:t>「前年度の平均値」及び「職員配置数」計算表</a:t>
          </a:r>
        </a:p>
      </xdr:txBody>
    </xdr:sp>
    <xdr:clientData/>
  </xdr:oneCellAnchor>
  <xdr:twoCellAnchor>
    <xdr:from>
      <xdr:col>1</xdr:col>
      <xdr:colOff>0</xdr:colOff>
      <xdr:row>16</xdr:row>
      <xdr:rowOff>0</xdr:rowOff>
    </xdr:from>
    <xdr:to>
      <xdr:col>1</xdr:col>
      <xdr:colOff>9525</xdr:colOff>
      <xdr:row>16</xdr:row>
      <xdr:rowOff>0</xdr:rowOff>
    </xdr:to>
    <xdr:sp>
      <xdr:nvSpPr>
        <xdr:cNvPr id="3" name="Text Box 1"/>
        <xdr:cNvSpPr txBox="1">
          <a:spLocks noChangeArrowheads="1"/>
        </xdr:cNvSpPr>
      </xdr:nvSpPr>
      <xdr:spPr>
        <a:xfrm>
          <a:off x="428625" y="46196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19</xdr:row>
      <xdr:rowOff>0</xdr:rowOff>
    </xdr:from>
    <xdr:to>
      <xdr:col>1</xdr:col>
      <xdr:colOff>9525</xdr:colOff>
      <xdr:row>19</xdr:row>
      <xdr:rowOff>0</xdr:rowOff>
    </xdr:to>
    <xdr:sp>
      <xdr:nvSpPr>
        <xdr:cNvPr id="4" name="Text Box 1"/>
        <xdr:cNvSpPr txBox="1">
          <a:spLocks noChangeArrowheads="1"/>
        </xdr:cNvSpPr>
      </xdr:nvSpPr>
      <xdr:spPr>
        <a:xfrm>
          <a:off x="428625" y="58578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35</xdr:row>
      <xdr:rowOff>0</xdr:rowOff>
    </xdr:from>
    <xdr:to>
      <xdr:col>1</xdr:col>
      <xdr:colOff>9525</xdr:colOff>
      <xdr:row>35</xdr:row>
      <xdr:rowOff>0</xdr:rowOff>
    </xdr:to>
    <xdr:sp>
      <xdr:nvSpPr>
        <xdr:cNvPr id="5" name="Text Box 1"/>
        <xdr:cNvSpPr txBox="1">
          <a:spLocks noChangeArrowheads="1"/>
        </xdr:cNvSpPr>
      </xdr:nvSpPr>
      <xdr:spPr>
        <a:xfrm>
          <a:off x="428625" y="109632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38</xdr:row>
      <xdr:rowOff>0</xdr:rowOff>
    </xdr:from>
    <xdr:to>
      <xdr:col>1</xdr:col>
      <xdr:colOff>9525</xdr:colOff>
      <xdr:row>38</xdr:row>
      <xdr:rowOff>0</xdr:rowOff>
    </xdr:to>
    <xdr:sp>
      <xdr:nvSpPr>
        <xdr:cNvPr id="6" name="Text Box 1"/>
        <xdr:cNvSpPr txBox="1">
          <a:spLocks noChangeArrowheads="1"/>
        </xdr:cNvSpPr>
      </xdr:nvSpPr>
      <xdr:spPr>
        <a:xfrm>
          <a:off x="428625" y="122015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41</xdr:row>
      <xdr:rowOff>0</xdr:rowOff>
    </xdr:from>
    <xdr:to>
      <xdr:col>1</xdr:col>
      <xdr:colOff>9525</xdr:colOff>
      <xdr:row>41</xdr:row>
      <xdr:rowOff>0</xdr:rowOff>
    </xdr:to>
    <xdr:sp>
      <xdr:nvSpPr>
        <xdr:cNvPr id="7" name="Text Box 1"/>
        <xdr:cNvSpPr txBox="1">
          <a:spLocks noChangeArrowheads="1"/>
        </xdr:cNvSpPr>
      </xdr:nvSpPr>
      <xdr:spPr>
        <a:xfrm>
          <a:off x="428625" y="134397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9</xdr:col>
      <xdr:colOff>295275</xdr:colOff>
      <xdr:row>84</xdr:row>
      <xdr:rowOff>47625</xdr:rowOff>
    </xdr:from>
    <xdr:to>
      <xdr:col>10</xdr:col>
      <xdr:colOff>9525</xdr:colOff>
      <xdr:row>87</xdr:row>
      <xdr:rowOff>57150</xdr:rowOff>
    </xdr:to>
    <xdr:sp>
      <xdr:nvSpPr>
        <xdr:cNvPr id="8" name="左大かっこ 8"/>
        <xdr:cNvSpPr>
          <a:spLocks/>
        </xdr:cNvSpPr>
      </xdr:nvSpPr>
      <xdr:spPr>
        <a:xfrm>
          <a:off x="5591175" y="22812375"/>
          <a:ext cx="219075" cy="628650"/>
        </a:xfrm>
        <a:prstGeom prst="leftBracket">
          <a:avLst>
            <a:gd name="adj" fmla="val -4751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295275</xdr:colOff>
      <xdr:row>94</xdr:row>
      <xdr:rowOff>47625</xdr:rowOff>
    </xdr:from>
    <xdr:to>
      <xdr:col>11</xdr:col>
      <xdr:colOff>9525</xdr:colOff>
      <xdr:row>97</xdr:row>
      <xdr:rowOff>57150</xdr:rowOff>
    </xdr:to>
    <xdr:sp>
      <xdr:nvSpPr>
        <xdr:cNvPr id="9" name="左大かっこ 9"/>
        <xdr:cNvSpPr>
          <a:spLocks/>
        </xdr:cNvSpPr>
      </xdr:nvSpPr>
      <xdr:spPr>
        <a:xfrm>
          <a:off x="6096000" y="24736425"/>
          <a:ext cx="219075" cy="628650"/>
        </a:xfrm>
        <a:prstGeom prst="leftBracket">
          <a:avLst>
            <a:gd name="adj" fmla="val -4755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295275</xdr:colOff>
      <xdr:row>102</xdr:row>
      <xdr:rowOff>47625</xdr:rowOff>
    </xdr:from>
    <xdr:to>
      <xdr:col>11</xdr:col>
      <xdr:colOff>9525</xdr:colOff>
      <xdr:row>105</xdr:row>
      <xdr:rowOff>57150</xdr:rowOff>
    </xdr:to>
    <xdr:sp>
      <xdr:nvSpPr>
        <xdr:cNvPr id="10" name="左大かっこ 10"/>
        <xdr:cNvSpPr>
          <a:spLocks/>
        </xdr:cNvSpPr>
      </xdr:nvSpPr>
      <xdr:spPr>
        <a:xfrm>
          <a:off x="6096000" y="26317575"/>
          <a:ext cx="219075" cy="628650"/>
        </a:xfrm>
        <a:prstGeom prst="leftBracket">
          <a:avLst>
            <a:gd name="adj" fmla="val -4755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0</xdr:colOff>
      <xdr:row>157</xdr:row>
      <xdr:rowOff>0</xdr:rowOff>
    </xdr:from>
    <xdr:ext cx="9601200" cy="2028825"/>
    <xdr:sp>
      <xdr:nvSpPr>
        <xdr:cNvPr id="11" name="テキスト ボックス 12"/>
        <xdr:cNvSpPr txBox="1">
          <a:spLocks noChangeArrowheads="1"/>
        </xdr:cNvSpPr>
      </xdr:nvSpPr>
      <xdr:spPr>
        <a:xfrm>
          <a:off x="1781175" y="36195000"/>
          <a:ext cx="9601200" cy="2028825"/>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上記１～３の職員配置の考え方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介護保険最新情報</a:t>
          </a:r>
          <a:r>
            <a:rPr lang="en-US" cap="none" sz="1100" b="1" i="0" u="none" baseline="0">
              <a:solidFill>
                <a:srgbClr val="000000"/>
              </a:solidFill>
              <a:latin typeface="ＭＳ Ｐゴシック"/>
              <a:ea typeface="ＭＳ Ｐゴシック"/>
              <a:cs typeface="ＭＳ Ｐゴシック"/>
            </a:rPr>
            <a:t>vol.273</a:t>
          </a: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latin typeface="ＭＳ Ｐゴシック"/>
              <a:ea typeface="ＭＳ Ｐゴシック"/>
              <a:cs typeface="ＭＳ Ｐゴシック"/>
            </a:rPr>
            <a:t>24</a:t>
          </a:r>
          <a:r>
            <a:rPr lang="en-US" cap="none" sz="1100" b="1" i="0" u="none" baseline="0">
              <a:solidFill>
                <a:srgbClr val="000000"/>
              </a:solidFill>
              <a:latin typeface="ＭＳ Ｐゴシック"/>
              <a:ea typeface="ＭＳ Ｐゴシック"/>
              <a:cs typeface="ＭＳ Ｐゴシック"/>
            </a:rPr>
            <a:t>年度介護報酬改定に関するＱ＆Ａ」</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問</a:t>
          </a:r>
          <a:r>
            <a:rPr lang="en-US" cap="none" sz="1100" b="1" i="0" u="none" baseline="0">
              <a:solidFill>
                <a:srgbClr val="000000"/>
              </a:solidFill>
              <a:latin typeface="ＭＳ Ｐゴシック"/>
              <a:ea typeface="ＭＳ Ｐゴシック"/>
              <a:cs typeface="ＭＳ Ｐゴシック"/>
            </a:rPr>
            <a:t>43)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部ユニット型施設・事業所について、当該施設・事業所のユニット型部分とユニット型以外の部分をそれぞれ別施設・事業所として指定した場合、人員配置を算定する際の入所者数・利用者数の「前年度の平均値」はどのように算出す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（答）</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別施設・事業所として指定等した当該年度については、双方の施設・事業所を一体として前年度の実績に基づき入所者数・利用者数の「前年度の平均値」を算出する。</a:t>
          </a:r>
          <a:r>
            <a:rPr lang="en-US" cap="none" sz="1100" b="0" i="0" u="sng" baseline="0">
              <a:solidFill>
                <a:srgbClr val="FF0000"/>
              </a:solidFill>
              <a:latin typeface="ＭＳ Ｐゴシック"/>
              <a:ea typeface="ＭＳ Ｐゴシック"/>
              <a:cs typeface="ＭＳ Ｐゴシック"/>
            </a:rPr>
            <a:t>翌年度については、別施設・事業所として指定等した以後の実績に基づいて、それぞれの入所者数・利用者数の「前年度の平均値」を算出する。</a:t>
          </a:r>
          <a:r>
            <a:rPr lang="en-US" cap="none" sz="1100" b="0" i="0" u="none" baseline="0">
              <a:solidFill>
                <a:srgbClr val="000000"/>
              </a:solidFill>
              <a:latin typeface="ＭＳ Ｐゴシック"/>
              <a:ea typeface="ＭＳ Ｐゴシック"/>
              <a:cs typeface="ＭＳ Ｐゴシック"/>
            </a:rPr>
            <a:t>ただし、看護職員の数の算定根拠となる入所者数・利用者数の「前年度の平均値」については、翌年度以降についても、双方の施設・事業所を一体として算出することとして差し支えない。で</a:t>
          </a:r>
        </a:p>
      </xdr:txBody>
    </xdr:sp>
    <xdr:clientData/>
  </xdr:oneCellAnchor>
  <xdr:oneCellAnchor>
    <xdr:from>
      <xdr:col>2</xdr:col>
      <xdr:colOff>28575</xdr:colOff>
      <xdr:row>62</xdr:row>
      <xdr:rowOff>28575</xdr:rowOff>
    </xdr:from>
    <xdr:ext cx="9601200" cy="2295525"/>
    <xdr:sp>
      <xdr:nvSpPr>
        <xdr:cNvPr id="12" name="テキスト ボックス 13"/>
        <xdr:cNvSpPr txBox="1">
          <a:spLocks noChangeArrowheads="1"/>
        </xdr:cNvSpPr>
      </xdr:nvSpPr>
      <xdr:spPr>
        <a:xfrm>
          <a:off x="1809750" y="18935700"/>
          <a:ext cx="9601200" cy="2295525"/>
        </a:xfrm>
        <a:prstGeom prst="rect">
          <a:avLst/>
        </a:prstGeom>
        <a:solidFill>
          <a:srgbClr val="FFFF99"/>
        </a:solidFill>
        <a:ln w="15875"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上記１の介護職員又は看護職員の配置に係る常勤換算の考え方</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（問）</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部ユニット型施設（事業所）について、当該施設（事業所）のユニット型部分とユニット型以外の部分をそれぞれ別施設（事業所）として指定した場合で、双方の施設を兼務する看護職員（介護職員と同様にケアを行う看護職員を除く）がいる場合、双方の施設（事業所）における介護職員又は看護職員の常勤換算数はどのように算出す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答）</a:t>
          </a:r>
          <a:r>
            <a:rPr lang="en-US" cap="none" sz="1100" b="0" i="0" u="sng" baseline="0">
              <a:solidFill>
                <a:srgbClr val="FF0000"/>
              </a:solidFill>
              <a:latin typeface="ＭＳ Ｐゴシック"/>
              <a:ea typeface="ＭＳ Ｐゴシック"/>
              <a:cs typeface="ＭＳ Ｐゴシック"/>
            </a:rPr>
            <a:t>介護職員及び介護職員と同様にケアを行う看護職員については双方の施設（事業所）を兼務できないため勤務する施設（事業所）における勤務時間を、双方の施設（事業所）を兼務する看護職員（介護職員と同様にケアを行う看護職員を除く）については勤務実態・入所者数・ベッド数等に基づき当該看護職員の常勤換算数をそれぞれの施設（事業所）に割り振り算出</a:t>
          </a:r>
          <a:r>
            <a:rPr lang="en-US" cap="none" sz="1100" b="0" i="0" u="sng" baseline="0">
              <a:solidFill>
                <a:srgbClr val="FF0000"/>
              </a:solidFill>
              <a:latin typeface="ＭＳ Ｐゴシック"/>
              <a:ea typeface="ＭＳ Ｐゴシック"/>
              <a:cs typeface="ＭＳ Ｐゴシック"/>
            </a:rPr>
            <a:t>する</a:t>
          </a:r>
          <a:r>
            <a:rPr lang="en-US" cap="none" sz="1100" b="0" i="0" u="sng" baseline="0">
              <a:solidFill>
                <a:srgbClr val="FF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なお、別施設（事業所）として指定した当該年度については、双方の施設（事業所）を一体として前年度の実績に基づき入所者数・利用者数の「前年度の平均</a:t>
          </a:r>
          <a:r>
            <a:rPr lang="en-US" cap="none" sz="1100" b="0" i="0" u="none" baseline="0">
              <a:solidFill>
                <a:srgbClr val="000000"/>
              </a:solidFill>
              <a:latin typeface="ＭＳ Ｐゴシック"/>
              <a:ea typeface="ＭＳ Ｐゴシック"/>
              <a:cs typeface="ＭＳ Ｐゴシック"/>
            </a:rPr>
            <a:t>値」</a:t>
          </a:r>
          <a:r>
            <a:rPr lang="en-US" cap="none" sz="1100" b="0" i="0" u="none" baseline="0">
              <a:solidFill>
                <a:srgbClr val="000000"/>
              </a:solidFill>
              <a:latin typeface="ＭＳ Ｐゴシック"/>
              <a:ea typeface="ＭＳ Ｐゴシック"/>
              <a:cs typeface="ＭＳ Ｐゴシック"/>
            </a:rPr>
            <a:t>を算出しますので、</a:t>
          </a:r>
          <a:r>
            <a:rPr lang="en-US" cap="none" sz="1100" b="0" i="0" u="sng" baseline="0">
              <a:solidFill>
                <a:srgbClr val="FF0000"/>
              </a:solidFill>
              <a:latin typeface="ＭＳ Ｐゴシック"/>
              <a:ea typeface="ＭＳ Ｐゴシック"/>
              <a:cs typeface="ＭＳ Ｐゴシック"/>
            </a:rPr>
            <a:t>翌年度以降について当該計算を行う必要が</a:t>
          </a:r>
          <a:r>
            <a:rPr lang="en-US" cap="none" sz="1100" b="0" i="0" u="sng" baseline="0">
              <a:solidFill>
                <a:srgbClr val="FF0000"/>
              </a:solidFill>
              <a:latin typeface="ＭＳ Ｐゴシック"/>
              <a:ea typeface="ＭＳ Ｐゴシック"/>
              <a:cs typeface="ＭＳ Ｐゴシック"/>
            </a:rPr>
            <a:t>ある</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（厚生労働省</a:t>
          </a:r>
          <a:r>
            <a:rPr lang="en-US" cap="none" sz="1100" b="1" i="0" u="none" baseline="0">
              <a:solidFill>
                <a:srgbClr val="000000"/>
              </a:solidFill>
              <a:latin typeface="ＭＳ Ｐゴシック"/>
              <a:ea typeface="ＭＳ Ｐゴシック"/>
              <a:cs typeface="ＭＳ Ｐゴシック"/>
            </a:rPr>
            <a:t>に</a:t>
          </a:r>
          <a:r>
            <a:rPr lang="en-US" cap="none" sz="1100" b="1" i="0" u="none" baseline="0">
              <a:solidFill>
                <a:srgbClr val="000000"/>
              </a:solidFill>
              <a:latin typeface="ＭＳ Ｐゴシック"/>
              <a:ea typeface="ＭＳ Ｐゴシック"/>
              <a:cs typeface="ＭＳ Ｐゴシック"/>
            </a:rPr>
            <a:t>確認）</a:t>
          </a:r>
        </a:p>
      </xdr:txBody>
    </xdr:sp>
    <xdr:clientData/>
  </xdr:oneCellAnchor>
  <xdr:oneCellAnchor>
    <xdr:from>
      <xdr:col>2</xdr:col>
      <xdr:colOff>200025</xdr:colOff>
      <xdr:row>107</xdr:row>
      <xdr:rowOff>9525</xdr:rowOff>
    </xdr:from>
    <xdr:ext cx="9591675" cy="4972050"/>
    <xdr:sp>
      <xdr:nvSpPr>
        <xdr:cNvPr id="13" name="テキスト ボックス 14"/>
        <xdr:cNvSpPr txBox="1">
          <a:spLocks noChangeArrowheads="1"/>
        </xdr:cNvSpPr>
      </xdr:nvSpPr>
      <xdr:spPr>
        <a:xfrm>
          <a:off x="1981200" y="27231975"/>
          <a:ext cx="9591675" cy="4972050"/>
        </a:xfrm>
        <a:prstGeom prst="rect">
          <a:avLst/>
        </a:prstGeom>
        <a:solidFill>
          <a:srgbClr val="FFFF99"/>
        </a:solidFill>
        <a:ln w="15875"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上記２の生活相談員の配置の考え方</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（問１）</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一部ユニット型施設（事業所）（前年度の平均入所者数（利用者数）の合計１００名以下）において、当該施設（事業所）の従来型部分とユニット型部分をそれぞれ別施設（事業所）として指定した翌年度以降については、従来型部分とユニット型部分の施設（事業所）それぞれに常勤の生活相談員を配置する必要があ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（答</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従来型部分とユニット型部分の施設（事業所）の前年度の平均入所者数</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利用者数</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の合計が</a:t>
          </a:r>
          <a:r>
            <a:rPr lang="en-US" cap="none" sz="1100" b="0" i="0" u="sng" baseline="0">
              <a:solidFill>
                <a:srgbClr val="FF0000"/>
              </a:solidFill>
              <a:latin typeface="Calibri"/>
              <a:ea typeface="Calibri"/>
              <a:cs typeface="Calibri"/>
            </a:rPr>
            <a:t>100</a:t>
          </a:r>
          <a:r>
            <a:rPr lang="en-US" cap="none" sz="1100" b="0" i="0" u="sng" baseline="0">
              <a:solidFill>
                <a:srgbClr val="FF0000"/>
              </a:solidFill>
              <a:latin typeface="ＭＳ Ｐゴシック"/>
              <a:ea typeface="ＭＳ Ｐゴシック"/>
              <a:cs typeface="ＭＳ Ｐゴシック"/>
            </a:rPr>
            <a:t>名以下であれば、双方の施設（事業所）を兼務する常勤の生活相談員を</a:t>
          </a:r>
          <a:r>
            <a:rPr lang="en-US" cap="none" sz="1100" b="0" i="0" u="sng" baseline="0">
              <a:solidFill>
                <a:srgbClr val="FF0000"/>
              </a:solidFill>
              <a:latin typeface="ＭＳ Ｐゴシック"/>
              <a:ea typeface="ＭＳ Ｐゴシック"/>
              <a:cs typeface="ＭＳ Ｐゴシック"/>
            </a:rPr>
            <a:t>１</a:t>
          </a:r>
          <a:r>
            <a:rPr lang="en-US" cap="none" sz="1100" b="0" i="0" u="sng" baseline="0">
              <a:solidFill>
                <a:srgbClr val="FF0000"/>
              </a:solidFill>
              <a:latin typeface="ＭＳ Ｐゴシック"/>
              <a:ea typeface="ＭＳ Ｐゴシック"/>
              <a:cs typeface="ＭＳ Ｐゴシック"/>
            </a:rPr>
            <a:t>名配置すれば、双方の施設（事業所）の生活相談員の人員基準を満たすこととなる</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（問２）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一部ユニット型施設で、従来型とユニット型の双方の施設の前年度の平均入所者数の合計が１００名以下である場合は、双方の施設を兼務する生活相談員を１名配置すればよいとのことだが、例えば従来型６０名とユニット型５０名の合計が１１０名で、１００名を超える場合はどのような取扱いとな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（答２）</a:t>
          </a:r>
          <a:r>
            <a:rPr lang="en-US" cap="none" sz="1100" b="0" i="0" u="none" baseline="0">
              <a:solidFill>
                <a:srgbClr val="000000"/>
              </a:solidFill>
              <a:latin typeface="ＭＳ Ｐゴシック"/>
              <a:ea typeface="ＭＳ Ｐゴシック"/>
              <a:cs typeface="ＭＳ Ｐゴシック"/>
            </a:rPr>
            <a:t>　双方の施設の前年度の平均入所者数の合計１１０名を算定対象とする場合は、１００名を超えているので生活相談員は２名配置して双方の施設の生活相談員を兼務することが</a:t>
          </a:r>
          <a:r>
            <a:rPr lang="en-US" cap="none" sz="1100" b="0" i="0" u="none" baseline="0">
              <a:solidFill>
                <a:srgbClr val="000000"/>
              </a:solidFill>
              <a:latin typeface="ＭＳ Ｐゴシック"/>
              <a:ea typeface="ＭＳ Ｐゴシック"/>
              <a:cs typeface="ＭＳ Ｐゴシック"/>
            </a:rPr>
            <a:t>考えられる。</a:t>
          </a:r>
          <a:r>
            <a:rPr lang="en-US" cap="none" sz="1100" b="0" i="0" u="sng" baseline="0">
              <a:solidFill>
                <a:srgbClr val="FF0000"/>
              </a:solidFill>
              <a:latin typeface="ＭＳ Ｐゴシック"/>
              <a:ea typeface="ＭＳ Ｐゴシック"/>
              <a:cs typeface="ＭＳ Ｐゴシック"/>
            </a:rPr>
            <a:t>また、従来型６０名とユニット型５０名のそれぞれの施設の平均入所者数によりそれぞれの施設単位で算定し、従来型に１名以上、ユニット型に１名以上を専従で配置するか、双方の施設を兼務させる形で配置することが考えられる。</a:t>
          </a:r>
          <a:r>
            <a:rPr lang="en-US" cap="none" sz="1100" b="0" i="0" u="none" baseline="0">
              <a:solidFill>
                <a:srgbClr val="000000"/>
              </a:solidFill>
              <a:latin typeface="ＭＳ Ｐゴシック"/>
              <a:ea typeface="ＭＳ Ｐゴシック"/>
              <a:cs typeface="ＭＳ Ｐゴシック"/>
            </a:rPr>
            <a:t>いずれの方法も結果的には２名配置することになり、一部ユニット型施設の時よりもサービスが低下する訳ではないのでどちらの方法でも問題ない。様々なケースが考えられるため、国で詳細な取扱いまでは示していないが、指定権者の判断で一定の合理性のある運用をしていただければよいと考え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（問３）</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一部ユニット型特養に短期入所生活介護が併設されている場合は、短期入所生活介護の基準省令の解釈通知にある「常勤換算方法による算定」が優先適用されると理解しているが、例えば、一部ユニット型特養（従来型６０名＋ユニット型５０名）＋「併設の従来型短期入所生活介護１０名」の指定更新にあわせて一方を指定更新し、もう一方を新規指定する場合は、生活相談員の配置はどのような取扱いとな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（答３）</a:t>
          </a:r>
          <a:r>
            <a:rPr lang="en-US" cap="none" sz="1100" b="0" i="0" u="none" baseline="0">
              <a:solidFill>
                <a:srgbClr val="000000"/>
              </a:solidFill>
              <a:latin typeface="ＭＳ Ｐゴシック"/>
              <a:ea typeface="ＭＳ Ｐゴシック"/>
              <a:cs typeface="ＭＳ Ｐゴシック"/>
            </a:rPr>
            <a:t>　併設の短期入所生活介護は本体の特養に付随するものなので、</a:t>
          </a:r>
          <a:r>
            <a:rPr lang="en-US" cap="none" sz="1100" b="0" i="0" u="sng" baseline="0">
              <a:solidFill>
                <a:srgbClr val="FF0000"/>
              </a:solidFill>
              <a:latin typeface="ＭＳ Ｐゴシック"/>
              <a:ea typeface="ＭＳ Ｐゴシック"/>
              <a:cs typeface="ＭＳ Ｐゴシック"/>
            </a:rPr>
            <a:t>従来型特養６０名と併設の従来型短期１０名の合計７０名について常勤換算方法により必要とする職員数を算定し、ユニット型５０名は特養の人員基準の１００：１に照らして１名以上配置する取扱い</a:t>
          </a:r>
          <a:r>
            <a:rPr lang="en-US" cap="none" sz="1100" b="0" i="0" u="none" baseline="0">
              <a:solidFill>
                <a:srgbClr val="000000"/>
              </a:solidFill>
              <a:latin typeface="ＭＳ Ｐゴシック"/>
              <a:ea typeface="ＭＳ Ｐゴシック"/>
              <a:cs typeface="ＭＳ Ｐゴシック"/>
            </a:rPr>
            <a:t>とする方が、そもそもの併設型の短期入所生活介護の人員基準の考え方からすれば適当と考える。様々なケースが考えられるため、国で詳細な取扱いまでは示していないが、指定権者の判断で一定の合理性のある運用をしていただければよいと考え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（厚生労働省</a:t>
          </a:r>
          <a:r>
            <a:rPr lang="en-US" cap="none" sz="1100" b="1" i="0" u="none" baseline="0">
              <a:solidFill>
                <a:srgbClr val="000000"/>
              </a:solidFill>
              <a:latin typeface="ＭＳ Ｐゴシック"/>
              <a:ea typeface="ＭＳ Ｐゴシック"/>
              <a:cs typeface="ＭＳ Ｐゴシック"/>
            </a:rPr>
            <a:t>に</a:t>
          </a:r>
          <a:r>
            <a:rPr lang="en-US" cap="none" sz="1100" b="1" i="0" u="none" baseline="0">
              <a:solidFill>
                <a:srgbClr val="000000"/>
              </a:solidFill>
              <a:latin typeface="ＭＳ Ｐゴシック"/>
              <a:ea typeface="ＭＳ Ｐゴシック"/>
              <a:cs typeface="ＭＳ Ｐゴシック"/>
            </a:rPr>
            <a:t>確認）</a:t>
          </a:r>
        </a:p>
      </xdr:txBody>
    </xdr:sp>
    <xdr:clientData/>
  </xdr:oneCellAnchor>
  <xdr:oneCellAnchor>
    <xdr:from>
      <xdr:col>2</xdr:col>
      <xdr:colOff>0</xdr:colOff>
      <xdr:row>170</xdr:row>
      <xdr:rowOff>0</xdr:rowOff>
    </xdr:from>
    <xdr:ext cx="9601200" cy="3486150"/>
    <xdr:sp>
      <xdr:nvSpPr>
        <xdr:cNvPr id="14" name="テキスト ボックス 15"/>
        <xdr:cNvSpPr txBox="1">
          <a:spLocks noChangeArrowheads="1"/>
        </xdr:cNvSpPr>
      </xdr:nvSpPr>
      <xdr:spPr>
        <a:xfrm>
          <a:off x="1781175" y="38414325"/>
          <a:ext cx="9601200" cy="3486150"/>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上記３の介護支援専門員の配置の考え方</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（問１）</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一部ユニット型施設（事業所）（前年度の平均入所者数（利用者数）の合計１００名以下）において、当該施設（事業所）の従来型部分とユニット型部分をそれぞれ別施設（事業所）として指定した翌年度以降については、従来型部分とユニット型部分の施設（事業所）それぞれに常勤の介護支援専門員を配置する必要があ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（答</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従来型部分とユニット型部分の施設（事業所）の前年度の平均入所者数</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利用者数</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の合計が</a:t>
          </a:r>
          <a:r>
            <a:rPr lang="en-US" cap="none" sz="1100" b="0" i="0" u="sng" baseline="0">
              <a:solidFill>
                <a:srgbClr val="FF0000"/>
              </a:solidFill>
              <a:latin typeface="Calibri"/>
              <a:ea typeface="Calibri"/>
              <a:cs typeface="Calibri"/>
            </a:rPr>
            <a:t>100</a:t>
          </a:r>
          <a:r>
            <a:rPr lang="en-US" cap="none" sz="1100" b="0" i="0" u="sng" baseline="0">
              <a:solidFill>
                <a:srgbClr val="FF0000"/>
              </a:solidFill>
              <a:latin typeface="ＭＳ Ｐゴシック"/>
              <a:ea typeface="ＭＳ Ｐゴシック"/>
              <a:cs typeface="ＭＳ Ｐゴシック"/>
            </a:rPr>
            <a:t>名以下であれば、双方の施設（事業所）を兼務する常勤の</a:t>
          </a:r>
          <a:r>
            <a:rPr lang="en-US" cap="none" sz="1100" b="0" i="0" u="sng" baseline="0">
              <a:solidFill>
                <a:srgbClr val="FF0000"/>
              </a:solidFill>
              <a:latin typeface="ＭＳ Ｐゴシック"/>
              <a:ea typeface="ＭＳ Ｐゴシック"/>
              <a:cs typeface="ＭＳ Ｐゴシック"/>
            </a:rPr>
            <a:t>介護支援専門員</a:t>
          </a:r>
          <a:r>
            <a:rPr lang="en-US" cap="none" sz="1100" b="0" i="0" u="sng" baseline="0">
              <a:solidFill>
                <a:srgbClr val="FF0000"/>
              </a:solidFill>
              <a:latin typeface="ＭＳ Ｐゴシック"/>
              <a:ea typeface="ＭＳ Ｐゴシック"/>
              <a:cs typeface="ＭＳ Ｐゴシック"/>
            </a:rPr>
            <a:t>を</a:t>
          </a:r>
          <a:r>
            <a:rPr lang="en-US" cap="none" sz="1100" b="0" i="0" u="sng" baseline="0">
              <a:solidFill>
                <a:srgbClr val="FF0000"/>
              </a:solidFill>
              <a:latin typeface="ＭＳ Ｐゴシック"/>
              <a:ea typeface="ＭＳ Ｐゴシック"/>
              <a:cs typeface="ＭＳ Ｐゴシック"/>
            </a:rPr>
            <a:t>１</a:t>
          </a:r>
          <a:r>
            <a:rPr lang="en-US" cap="none" sz="1100" b="0" i="0" u="sng" baseline="0">
              <a:solidFill>
                <a:srgbClr val="FF0000"/>
              </a:solidFill>
              <a:latin typeface="ＭＳ Ｐゴシック"/>
              <a:ea typeface="ＭＳ Ｐゴシック"/>
              <a:cs typeface="ＭＳ Ｐゴシック"/>
            </a:rPr>
            <a:t>名配置すれば、双方の施設（事業所）の生活相談員の人員基準を満たすこととなる</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（問２）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一部ユニット型施設で、従来型とユニット型の双方の施設の前年度の平均入所者数の合計が１００名以下である場合は、双方の施設を兼務する生活相談員を１名配置すればよいとのことだが、例えば従来型６０名とユニット型５０名の合計が１１０名で、１００名を超える場合はどのような取扱いとな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（答２）</a:t>
          </a:r>
          <a:r>
            <a:rPr lang="en-US" cap="none" sz="1100" b="0" i="0" u="none" baseline="0">
              <a:solidFill>
                <a:srgbClr val="000000"/>
              </a:solidFill>
              <a:latin typeface="ＭＳ Ｐゴシック"/>
              <a:ea typeface="ＭＳ Ｐゴシック"/>
              <a:cs typeface="ＭＳ Ｐゴシック"/>
            </a:rPr>
            <a:t>　双方の施設の前年度の平均入所者数の合計１１０名を算定対象とする場合は、１００名を超えているので介護支援専門員は２名配置して双方の施設の介護支援専門員を兼務することが</a:t>
          </a:r>
          <a:r>
            <a:rPr lang="en-US" cap="none" sz="1100" b="0" i="0" u="none" baseline="0">
              <a:solidFill>
                <a:srgbClr val="000000"/>
              </a:solidFill>
              <a:latin typeface="ＭＳ Ｐゴシック"/>
              <a:ea typeface="ＭＳ Ｐゴシック"/>
              <a:cs typeface="ＭＳ Ｐゴシック"/>
            </a:rPr>
            <a:t>考えられる。</a:t>
          </a:r>
          <a:r>
            <a:rPr lang="en-US" cap="none" sz="1100" b="0" i="0" u="sng" baseline="0">
              <a:solidFill>
                <a:srgbClr val="FF0000"/>
              </a:solidFill>
              <a:latin typeface="ＭＳ Ｐゴシック"/>
              <a:ea typeface="ＭＳ Ｐゴシック"/>
              <a:cs typeface="ＭＳ Ｐゴシック"/>
            </a:rPr>
            <a:t>また、従来型６０名とユニット型５０名のそれぞれの施設の平均入所者数によりそれぞれの施設単位で算定し、従来型に１名以上、ユニット型に１名以上を専従で配置するか、双方の施設を兼務させる形で配置することが考えられる。</a:t>
          </a:r>
          <a:r>
            <a:rPr lang="en-US" cap="none" sz="1100" b="0" i="0" u="none" baseline="0">
              <a:solidFill>
                <a:srgbClr val="000000"/>
              </a:solidFill>
              <a:latin typeface="ＭＳ Ｐゴシック"/>
              <a:ea typeface="ＭＳ Ｐゴシック"/>
              <a:cs typeface="ＭＳ Ｐゴシック"/>
            </a:rPr>
            <a:t>いずれの方法も結果的には２名配置することになり、一部ユニット型施設の時よりもサービスが低下する訳ではないのでどちらの方法でも問題ない。様々なケースが考えられるため、国で詳細な取扱いまでは示していないが、指定権者の判断で一定の合理性のある運用をしていただければよいと考え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（厚生労働省</a:t>
          </a:r>
          <a:r>
            <a:rPr lang="en-US" cap="none" sz="1100" b="1" i="0" u="none" baseline="0">
              <a:solidFill>
                <a:srgbClr val="000000"/>
              </a:solidFill>
              <a:latin typeface="ＭＳ Ｐゴシック"/>
              <a:ea typeface="ＭＳ Ｐゴシック"/>
              <a:cs typeface="ＭＳ Ｐゴシック"/>
            </a:rPr>
            <a:t>に</a:t>
          </a:r>
          <a:r>
            <a:rPr lang="en-US" cap="none" sz="1100" b="1" i="0" u="none" baseline="0">
              <a:solidFill>
                <a:srgbClr val="000000"/>
              </a:solidFill>
              <a:latin typeface="ＭＳ Ｐゴシック"/>
              <a:ea typeface="ＭＳ Ｐゴシック"/>
              <a:cs typeface="ＭＳ Ｐゴシック"/>
            </a:rPr>
            <a:t>確認）</a:t>
          </a:r>
        </a:p>
      </xdr:txBody>
    </xdr:sp>
    <xdr:clientData/>
  </xdr:oneCellAnchor>
  <xdr:oneCellAnchor>
    <xdr:from>
      <xdr:col>2</xdr:col>
      <xdr:colOff>0</xdr:colOff>
      <xdr:row>206</xdr:row>
      <xdr:rowOff>0</xdr:rowOff>
    </xdr:from>
    <xdr:ext cx="9601200" cy="2028825"/>
    <xdr:sp>
      <xdr:nvSpPr>
        <xdr:cNvPr id="15" name="テキスト ボックス 16"/>
        <xdr:cNvSpPr txBox="1">
          <a:spLocks noChangeArrowheads="1"/>
        </xdr:cNvSpPr>
      </xdr:nvSpPr>
      <xdr:spPr>
        <a:xfrm>
          <a:off x="1781175" y="44996100"/>
          <a:ext cx="9601200" cy="2028825"/>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上記４の職員配置の考え方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介護保険最新情報</a:t>
          </a:r>
          <a:r>
            <a:rPr lang="en-US" cap="none" sz="1100" b="1" i="0" u="none" baseline="0">
              <a:solidFill>
                <a:srgbClr val="000000"/>
              </a:solidFill>
              <a:latin typeface="ＭＳ Ｐゴシック"/>
              <a:ea typeface="ＭＳ Ｐゴシック"/>
              <a:cs typeface="ＭＳ Ｐゴシック"/>
            </a:rPr>
            <a:t>vol.273</a:t>
          </a: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latin typeface="ＭＳ Ｐゴシック"/>
              <a:ea typeface="ＭＳ Ｐゴシック"/>
              <a:cs typeface="ＭＳ Ｐゴシック"/>
            </a:rPr>
            <a:t>24</a:t>
          </a:r>
          <a:r>
            <a:rPr lang="en-US" cap="none" sz="1100" b="1" i="0" u="none" baseline="0">
              <a:solidFill>
                <a:srgbClr val="000000"/>
              </a:solidFill>
              <a:latin typeface="ＭＳ Ｐゴシック"/>
              <a:ea typeface="ＭＳ Ｐゴシック"/>
              <a:cs typeface="ＭＳ Ｐゴシック"/>
            </a:rPr>
            <a:t>年度介護報酬改定に関するＱ＆Ａ」</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問</a:t>
          </a:r>
          <a:r>
            <a:rPr lang="en-US" cap="none" sz="1100" b="1" i="0" u="none" baseline="0">
              <a:solidFill>
                <a:srgbClr val="000000"/>
              </a:solidFill>
              <a:latin typeface="ＭＳ Ｐゴシック"/>
              <a:ea typeface="ＭＳ Ｐゴシック"/>
              <a:cs typeface="ＭＳ Ｐゴシック"/>
            </a:rPr>
            <a:t>43)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部ユニット型施設・事業所について、当該施設・事業所のユニット型部分とユニット型以外の部分をそれぞれ別施設・事業所として指定した場合、人員配置を算定する際の入所者数・利用者数の「前年度の平均値」はどのように算出す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（答）</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別施設・事業所として指定等した当該年度については、双方の施設・事業所を一体として前年度の実績に基づき入所者数・利用者数の「前年度の平均値」を算出する。</a:t>
          </a:r>
          <a:r>
            <a:rPr lang="en-US" cap="none" sz="1100" b="0" i="0" u="none" baseline="0">
              <a:solidFill>
                <a:srgbClr val="000000"/>
              </a:solidFill>
              <a:latin typeface="ＭＳ Ｐゴシック"/>
              <a:ea typeface="ＭＳ Ｐゴシック"/>
              <a:cs typeface="ＭＳ Ｐゴシック"/>
            </a:rPr>
            <a:t>翌年度については、別施設・事業所として指定等した以後の実績に基づいて、それぞれの入所者数・利用者数の「前年度の平均値」を算出する。</a:t>
          </a:r>
          <a:r>
            <a:rPr lang="en-US" cap="none" sz="1100" b="0" i="0" u="sng" baseline="0">
              <a:solidFill>
                <a:srgbClr val="FF0000"/>
              </a:solidFill>
              <a:latin typeface="ＭＳ Ｐゴシック"/>
              <a:ea typeface="ＭＳ Ｐゴシック"/>
              <a:cs typeface="ＭＳ Ｐゴシック"/>
            </a:rPr>
            <a:t>ただし、看護職員の数の算定根拠となる入所者数・利用者数の「前年度の平均値」については、翌年度以降についても、双方の施設・事業所を一体として算出することとして差し支えない。</a:t>
          </a:r>
        </a:p>
      </xdr:txBody>
    </xdr:sp>
    <xdr:clientData/>
  </xdr:oneCellAnchor>
  <xdr:oneCellAnchor>
    <xdr:from>
      <xdr:col>2</xdr:col>
      <xdr:colOff>0</xdr:colOff>
      <xdr:row>229</xdr:row>
      <xdr:rowOff>0</xdr:rowOff>
    </xdr:from>
    <xdr:ext cx="9601200" cy="2362200"/>
    <xdr:sp>
      <xdr:nvSpPr>
        <xdr:cNvPr id="16" name="テキスト ボックス 17"/>
        <xdr:cNvSpPr txBox="1">
          <a:spLocks noChangeArrowheads="1"/>
        </xdr:cNvSpPr>
      </xdr:nvSpPr>
      <xdr:spPr>
        <a:xfrm>
          <a:off x="1781175" y="49120425"/>
          <a:ext cx="9601200" cy="2362200"/>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上記４～５の職員配置の考え方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latin typeface="ＭＳ Ｐゴシック"/>
              <a:ea typeface="ＭＳ Ｐゴシック"/>
              <a:cs typeface="ＭＳ Ｐゴシック"/>
            </a:rPr>
            <a:t>24</a:t>
          </a:r>
          <a:r>
            <a:rPr lang="en-US" cap="none" sz="1100" b="1" i="0" u="none" baseline="0">
              <a:solidFill>
                <a:srgbClr val="000000"/>
              </a:solidFill>
              <a:latin typeface="ＭＳ Ｐゴシック"/>
              <a:ea typeface="ＭＳ Ｐゴシック"/>
              <a:cs typeface="ＭＳ Ｐゴシック"/>
            </a:rPr>
            <a:t>年</a:t>
          </a:r>
          <a:r>
            <a:rPr lang="en-US" cap="none" sz="1100" b="1" i="0" u="none" baseline="0">
              <a:solidFill>
                <a:srgbClr val="000000"/>
              </a:solidFill>
              <a:latin typeface="ＭＳ Ｐゴシック"/>
              <a:ea typeface="ＭＳ Ｐゴシック"/>
              <a:cs typeface="ＭＳ Ｐゴシック"/>
            </a:rPr>
            <a:t>4</a:t>
          </a:r>
          <a:r>
            <a:rPr lang="en-US" cap="none" sz="1100" b="1" i="0" u="none" baseline="0">
              <a:solidFill>
                <a:srgbClr val="000000"/>
              </a:solidFill>
              <a:latin typeface="ＭＳ Ｐゴシック"/>
              <a:ea typeface="ＭＳ Ｐゴシック"/>
              <a:cs typeface="ＭＳ Ｐゴシック"/>
            </a:rPr>
            <a:t>月版　介護報酬の解釈（単位数表編）Ｐ</a:t>
          </a:r>
          <a:r>
            <a:rPr lang="en-US" cap="none" sz="1100" b="1" i="0" u="none" baseline="0">
              <a:solidFill>
                <a:srgbClr val="000000"/>
              </a:solidFill>
              <a:latin typeface="ＭＳ Ｐゴシック"/>
              <a:ea typeface="ＭＳ Ｐゴシック"/>
              <a:cs typeface="ＭＳ Ｐゴシック"/>
            </a:rPr>
            <a:t>323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指定居宅サービスに要する費用の額の算定に関する基準（短期入所サービス及び特定施設入所者生活介護に係る部分）及び指定施設サービス等に要する費用の額の算定に関する基準の制定に伴う実施上の留意事項について（</a:t>
          </a:r>
          <a:r>
            <a:rPr lang="en-US" cap="none" sz="1100" b="1" i="0" u="none" baseline="0">
              <a:solidFill>
                <a:srgbClr val="000000"/>
              </a:solidFill>
              <a:latin typeface="ＭＳ Ｐゴシック"/>
              <a:ea typeface="ＭＳ Ｐゴシック"/>
              <a:cs typeface="ＭＳ Ｐゴシック"/>
            </a:rPr>
            <a:t>12.3.8</a:t>
          </a:r>
          <a:r>
            <a:rPr lang="en-US" cap="none" sz="1100" b="1" i="0" u="none" baseline="0">
              <a:solidFill>
                <a:srgbClr val="000000"/>
              </a:solidFill>
              <a:latin typeface="ＭＳ Ｐゴシック"/>
              <a:ea typeface="ＭＳ Ｐゴシック"/>
              <a:cs typeface="ＭＳ Ｐゴシック"/>
            </a:rPr>
            <a:t>老企第</a:t>
          </a:r>
          <a:r>
            <a:rPr lang="en-US" cap="none" sz="1100" b="1" i="0" u="none" baseline="0">
              <a:solidFill>
                <a:srgbClr val="000000"/>
              </a:solidFill>
              <a:latin typeface="ＭＳ Ｐゴシック"/>
              <a:ea typeface="ＭＳ Ｐゴシック"/>
              <a:cs typeface="ＭＳ Ｐゴシック"/>
            </a:rPr>
            <a:t>40</a:t>
          </a:r>
          <a:r>
            <a:rPr lang="en-US" cap="none" sz="1100" b="1" i="0" u="none" baseline="0">
              <a:solidFill>
                <a:srgbClr val="000000"/>
              </a:solidFill>
              <a:latin typeface="ＭＳ Ｐゴシック"/>
              <a:ea typeface="ＭＳ Ｐゴシック"/>
              <a:cs typeface="ＭＳ Ｐゴシック"/>
            </a:rPr>
            <a:t>号）」より</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注１</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併設事業所について</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併設事業所における看護職員配置については、指定介護老人福祉施設として必要な看護職員の数の算定根拠となる「入所者数」には、短期入所生活介護の利用者数は含めない。すなわち、必要な看護職員数の算定については、指定介護老人福祉施設と、併設する短期入所生活介護事業所のそれぞれについて、区分して行うものとする。例えば、指定介護老人福祉施設の入所者数が５０人、併設する短期入所生活介護の利用者が１０人である場合、当該指定介護老人福祉施設に配置すべき看護職員の数は、入所者５０人以下の場合の基準が適用され、常勤換算で２人以上となり、短期入所生活介護事業所については、看護職員の配置は義務ではない</a:t>
          </a:r>
          <a:r>
            <a:rPr lang="en-US" cap="none" sz="1100" b="0" i="0" u="sng" baseline="0">
              <a:solidFill>
                <a:srgbClr val="FF0000"/>
              </a:solidFill>
              <a:latin typeface="ＭＳ Ｐゴシック"/>
              <a:ea typeface="ＭＳ Ｐゴシック"/>
              <a:cs typeface="ＭＳ Ｐゴシック"/>
            </a:rPr>
            <a:t>。なお、併設の指定短期入所生活介護事業所の定員が２０人以上の場合には、短期入所生活介護事業所において看護職員を１名以上常勤で配置しなければならないことに留意する。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9525</xdr:colOff>
      <xdr:row>13</xdr:row>
      <xdr:rowOff>0</xdr:rowOff>
    </xdr:to>
    <xdr:sp>
      <xdr:nvSpPr>
        <xdr:cNvPr id="1" name="Text Box 1"/>
        <xdr:cNvSpPr txBox="1">
          <a:spLocks noChangeArrowheads="1"/>
        </xdr:cNvSpPr>
      </xdr:nvSpPr>
      <xdr:spPr>
        <a:xfrm>
          <a:off x="428625" y="33813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oneCellAnchor>
    <xdr:from>
      <xdr:col>1</xdr:col>
      <xdr:colOff>66675</xdr:colOff>
      <xdr:row>0</xdr:row>
      <xdr:rowOff>123825</xdr:rowOff>
    </xdr:from>
    <xdr:ext cx="4133850" cy="333375"/>
    <xdr:sp>
      <xdr:nvSpPr>
        <xdr:cNvPr id="2" name="Rectangle 2"/>
        <xdr:cNvSpPr>
          <a:spLocks/>
        </xdr:cNvSpPr>
      </xdr:nvSpPr>
      <xdr:spPr>
        <a:xfrm>
          <a:off x="495300" y="123825"/>
          <a:ext cx="4133850" cy="333375"/>
        </a:xfrm>
        <a:prstGeom prst="rect">
          <a:avLst/>
        </a:prstGeom>
        <a:solidFill>
          <a:srgbClr val="FFFFFF"/>
        </a:solidFill>
        <a:ln w="9525" cmpd="sng">
          <a:solidFill>
            <a:srgbClr val="000000"/>
          </a:solidFill>
          <a:headEnd type="none"/>
          <a:tailEnd type="none"/>
        </a:ln>
      </xdr:spPr>
      <xdr:txBody>
        <a:bodyPr vertOverflow="clip" wrap="square" lIns="90000" tIns="54000" rIns="90000" bIns="46800">
          <a:spAutoFit/>
        </a:bodyPr>
        <a:p>
          <a:pPr algn="l">
            <a:defRPr/>
          </a:pPr>
          <a:r>
            <a:rPr lang="en-US" cap="none" sz="1400" b="1" i="0" u="none" baseline="0">
              <a:solidFill>
                <a:srgbClr val="000000"/>
              </a:solidFill>
            </a:rPr>
            <a:t>「前年度の平均値」及び「職員配置数」計算表</a:t>
          </a:r>
        </a:p>
      </xdr:txBody>
    </xdr:sp>
    <xdr:clientData/>
  </xdr:oneCellAnchor>
  <xdr:twoCellAnchor>
    <xdr:from>
      <xdr:col>1</xdr:col>
      <xdr:colOff>0</xdr:colOff>
      <xdr:row>16</xdr:row>
      <xdr:rowOff>0</xdr:rowOff>
    </xdr:from>
    <xdr:to>
      <xdr:col>1</xdr:col>
      <xdr:colOff>9525</xdr:colOff>
      <xdr:row>16</xdr:row>
      <xdr:rowOff>0</xdr:rowOff>
    </xdr:to>
    <xdr:sp>
      <xdr:nvSpPr>
        <xdr:cNvPr id="3" name="Text Box 1"/>
        <xdr:cNvSpPr txBox="1">
          <a:spLocks noChangeArrowheads="1"/>
        </xdr:cNvSpPr>
      </xdr:nvSpPr>
      <xdr:spPr>
        <a:xfrm>
          <a:off x="428625" y="46196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19</xdr:row>
      <xdr:rowOff>0</xdr:rowOff>
    </xdr:from>
    <xdr:to>
      <xdr:col>1</xdr:col>
      <xdr:colOff>9525</xdr:colOff>
      <xdr:row>19</xdr:row>
      <xdr:rowOff>0</xdr:rowOff>
    </xdr:to>
    <xdr:sp>
      <xdr:nvSpPr>
        <xdr:cNvPr id="4" name="Text Box 1"/>
        <xdr:cNvSpPr txBox="1">
          <a:spLocks noChangeArrowheads="1"/>
        </xdr:cNvSpPr>
      </xdr:nvSpPr>
      <xdr:spPr>
        <a:xfrm>
          <a:off x="428625" y="58578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35</xdr:row>
      <xdr:rowOff>0</xdr:rowOff>
    </xdr:from>
    <xdr:to>
      <xdr:col>1</xdr:col>
      <xdr:colOff>9525</xdr:colOff>
      <xdr:row>35</xdr:row>
      <xdr:rowOff>0</xdr:rowOff>
    </xdr:to>
    <xdr:sp>
      <xdr:nvSpPr>
        <xdr:cNvPr id="5" name="Text Box 1"/>
        <xdr:cNvSpPr txBox="1">
          <a:spLocks noChangeArrowheads="1"/>
        </xdr:cNvSpPr>
      </xdr:nvSpPr>
      <xdr:spPr>
        <a:xfrm>
          <a:off x="428625" y="109632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38</xdr:row>
      <xdr:rowOff>0</xdr:rowOff>
    </xdr:from>
    <xdr:to>
      <xdr:col>1</xdr:col>
      <xdr:colOff>9525</xdr:colOff>
      <xdr:row>38</xdr:row>
      <xdr:rowOff>0</xdr:rowOff>
    </xdr:to>
    <xdr:sp>
      <xdr:nvSpPr>
        <xdr:cNvPr id="6" name="Text Box 1"/>
        <xdr:cNvSpPr txBox="1">
          <a:spLocks noChangeArrowheads="1"/>
        </xdr:cNvSpPr>
      </xdr:nvSpPr>
      <xdr:spPr>
        <a:xfrm>
          <a:off x="428625" y="122015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41</xdr:row>
      <xdr:rowOff>0</xdr:rowOff>
    </xdr:from>
    <xdr:to>
      <xdr:col>1</xdr:col>
      <xdr:colOff>9525</xdr:colOff>
      <xdr:row>41</xdr:row>
      <xdr:rowOff>0</xdr:rowOff>
    </xdr:to>
    <xdr:sp>
      <xdr:nvSpPr>
        <xdr:cNvPr id="7" name="Text Box 1"/>
        <xdr:cNvSpPr txBox="1">
          <a:spLocks noChangeArrowheads="1"/>
        </xdr:cNvSpPr>
      </xdr:nvSpPr>
      <xdr:spPr>
        <a:xfrm>
          <a:off x="428625" y="134397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9</xdr:col>
      <xdr:colOff>295275</xdr:colOff>
      <xdr:row>84</xdr:row>
      <xdr:rowOff>47625</xdr:rowOff>
    </xdr:from>
    <xdr:to>
      <xdr:col>10</xdr:col>
      <xdr:colOff>9525</xdr:colOff>
      <xdr:row>87</xdr:row>
      <xdr:rowOff>57150</xdr:rowOff>
    </xdr:to>
    <xdr:sp>
      <xdr:nvSpPr>
        <xdr:cNvPr id="8" name="左大かっこ 8"/>
        <xdr:cNvSpPr>
          <a:spLocks/>
        </xdr:cNvSpPr>
      </xdr:nvSpPr>
      <xdr:spPr>
        <a:xfrm>
          <a:off x="5591175" y="22812375"/>
          <a:ext cx="219075" cy="628650"/>
        </a:xfrm>
        <a:prstGeom prst="leftBracket">
          <a:avLst>
            <a:gd name="adj" fmla="val -4751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295275</xdr:colOff>
      <xdr:row>94</xdr:row>
      <xdr:rowOff>47625</xdr:rowOff>
    </xdr:from>
    <xdr:to>
      <xdr:col>11</xdr:col>
      <xdr:colOff>9525</xdr:colOff>
      <xdr:row>97</xdr:row>
      <xdr:rowOff>57150</xdr:rowOff>
    </xdr:to>
    <xdr:sp>
      <xdr:nvSpPr>
        <xdr:cNvPr id="9" name="左大かっこ 9"/>
        <xdr:cNvSpPr>
          <a:spLocks/>
        </xdr:cNvSpPr>
      </xdr:nvSpPr>
      <xdr:spPr>
        <a:xfrm>
          <a:off x="6096000" y="24736425"/>
          <a:ext cx="219075" cy="628650"/>
        </a:xfrm>
        <a:prstGeom prst="leftBracket">
          <a:avLst>
            <a:gd name="adj" fmla="val -4751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295275</xdr:colOff>
      <xdr:row>102</xdr:row>
      <xdr:rowOff>47625</xdr:rowOff>
    </xdr:from>
    <xdr:to>
      <xdr:col>11</xdr:col>
      <xdr:colOff>9525</xdr:colOff>
      <xdr:row>105</xdr:row>
      <xdr:rowOff>57150</xdr:rowOff>
    </xdr:to>
    <xdr:sp>
      <xdr:nvSpPr>
        <xdr:cNvPr id="10" name="左大かっこ 10"/>
        <xdr:cNvSpPr>
          <a:spLocks/>
        </xdr:cNvSpPr>
      </xdr:nvSpPr>
      <xdr:spPr>
        <a:xfrm>
          <a:off x="6096000" y="26317575"/>
          <a:ext cx="219075" cy="628650"/>
        </a:xfrm>
        <a:prstGeom prst="leftBracket">
          <a:avLst>
            <a:gd name="adj" fmla="val -4751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0</xdr:colOff>
      <xdr:row>157</xdr:row>
      <xdr:rowOff>0</xdr:rowOff>
    </xdr:from>
    <xdr:ext cx="9601200" cy="2028825"/>
    <xdr:sp>
      <xdr:nvSpPr>
        <xdr:cNvPr id="11" name="テキスト ボックス 11"/>
        <xdr:cNvSpPr txBox="1">
          <a:spLocks noChangeArrowheads="1"/>
        </xdr:cNvSpPr>
      </xdr:nvSpPr>
      <xdr:spPr>
        <a:xfrm>
          <a:off x="1781175" y="36195000"/>
          <a:ext cx="9601200" cy="2028825"/>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上記１～３の職員配置の考え方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介護保険最新情報</a:t>
          </a:r>
          <a:r>
            <a:rPr lang="en-US" cap="none" sz="1100" b="1" i="0" u="none" baseline="0">
              <a:solidFill>
                <a:srgbClr val="000000"/>
              </a:solidFill>
              <a:latin typeface="ＭＳ Ｐゴシック"/>
              <a:ea typeface="ＭＳ Ｐゴシック"/>
              <a:cs typeface="ＭＳ Ｐゴシック"/>
            </a:rPr>
            <a:t>vol.273</a:t>
          </a: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latin typeface="ＭＳ Ｐゴシック"/>
              <a:ea typeface="ＭＳ Ｐゴシック"/>
              <a:cs typeface="ＭＳ Ｐゴシック"/>
            </a:rPr>
            <a:t>24</a:t>
          </a:r>
          <a:r>
            <a:rPr lang="en-US" cap="none" sz="1100" b="1" i="0" u="none" baseline="0">
              <a:solidFill>
                <a:srgbClr val="000000"/>
              </a:solidFill>
              <a:latin typeface="ＭＳ Ｐゴシック"/>
              <a:ea typeface="ＭＳ Ｐゴシック"/>
              <a:cs typeface="ＭＳ Ｐゴシック"/>
            </a:rPr>
            <a:t>年度介護報酬改定に関するＱ＆Ａ」</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問</a:t>
          </a:r>
          <a:r>
            <a:rPr lang="en-US" cap="none" sz="1100" b="1" i="0" u="none" baseline="0">
              <a:solidFill>
                <a:srgbClr val="000000"/>
              </a:solidFill>
              <a:latin typeface="ＭＳ Ｐゴシック"/>
              <a:ea typeface="ＭＳ Ｐゴシック"/>
              <a:cs typeface="ＭＳ Ｐゴシック"/>
            </a:rPr>
            <a:t>43)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部ユニット型施設・事業所について、当該施設・事業所のユニット型部分とユニット型以外の部分をそれぞれ別施設・事業所として指定した場合、人員配置を算定する際の入所者数・利用者数の「前年度の平均値」はどのように算出す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（答）</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別施設・事業所として指定等した当該年度については、双方の施設・事業所を一体として前年度の実績に基づき入所者数・利用者数の「前年度の平均値」を算出する。</a:t>
          </a:r>
          <a:r>
            <a:rPr lang="en-US" cap="none" sz="1100" b="0" i="0" u="sng" baseline="0">
              <a:solidFill>
                <a:srgbClr val="FF0000"/>
              </a:solidFill>
              <a:latin typeface="ＭＳ Ｐゴシック"/>
              <a:ea typeface="ＭＳ Ｐゴシック"/>
              <a:cs typeface="ＭＳ Ｐゴシック"/>
            </a:rPr>
            <a:t>翌年度については、別施設・事業所として指定等した以後の実績に基づいて、それぞれの入所者数・利用者数の「前年度の平均値」を算出する。</a:t>
          </a:r>
          <a:r>
            <a:rPr lang="en-US" cap="none" sz="1100" b="0" i="0" u="none" baseline="0">
              <a:solidFill>
                <a:srgbClr val="000000"/>
              </a:solidFill>
              <a:latin typeface="ＭＳ Ｐゴシック"/>
              <a:ea typeface="ＭＳ Ｐゴシック"/>
              <a:cs typeface="ＭＳ Ｐゴシック"/>
            </a:rPr>
            <a:t>ただし、看護職員の数の算定根拠となる入所者数・利用者数の「前年度の平均値」については、翌年度以降についても、双方の施設・事業所を一体として算出することとして差し支えない。で</a:t>
          </a:r>
        </a:p>
      </xdr:txBody>
    </xdr:sp>
    <xdr:clientData/>
  </xdr:oneCellAnchor>
  <xdr:oneCellAnchor>
    <xdr:from>
      <xdr:col>2</xdr:col>
      <xdr:colOff>28575</xdr:colOff>
      <xdr:row>62</xdr:row>
      <xdr:rowOff>28575</xdr:rowOff>
    </xdr:from>
    <xdr:ext cx="9601200" cy="2295525"/>
    <xdr:sp>
      <xdr:nvSpPr>
        <xdr:cNvPr id="12" name="テキスト ボックス 12"/>
        <xdr:cNvSpPr txBox="1">
          <a:spLocks noChangeArrowheads="1"/>
        </xdr:cNvSpPr>
      </xdr:nvSpPr>
      <xdr:spPr>
        <a:xfrm>
          <a:off x="1809750" y="18935700"/>
          <a:ext cx="9601200" cy="2295525"/>
        </a:xfrm>
        <a:prstGeom prst="rect">
          <a:avLst/>
        </a:prstGeom>
        <a:solidFill>
          <a:srgbClr val="FFFF99"/>
        </a:solidFill>
        <a:ln w="15875"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上記１の介護職員又は看護職員の配置に係る常勤換算の考え方</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（問）</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部ユニット型施設（事業所）について、当該施設（事業所）のユニット型部分とユニット型以外の部分をそれぞれ別施設（事業所）として指定した場合で、双方の施設を兼務する看護職員（介護職員と同様にケアを行う看護職員を除く）がいる場合、双方の施設（事業所）における介護職員又は看護職員の常勤換算数はどのように算出す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答）</a:t>
          </a:r>
          <a:r>
            <a:rPr lang="en-US" cap="none" sz="1100" b="0" i="0" u="sng" baseline="0">
              <a:solidFill>
                <a:srgbClr val="FF0000"/>
              </a:solidFill>
              <a:latin typeface="ＭＳ Ｐゴシック"/>
              <a:ea typeface="ＭＳ Ｐゴシック"/>
              <a:cs typeface="ＭＳ Ｐゴシック"/>
            </a:rPr>
            <a:t>介護職員及び介護職員と同様にケアを行う看護職員については双方の施設（事業所）を兼務できないため勤務する施設（事業所）における勤務時間を、双方の施設（事業所）を兼務する看護職員（介護職員と同様にケアを行う看護職員を除く）については勤務実態・入所者数・ベッド数等に基づき当該看護職員の常勤換算数をそれぞれの施設（事業所）に割り振り算出</a:t>
          </a:r>
          <a:r>
            <a:rPr lang="en-US" cap="none" sz="1100" b="0" i="0" u="sng" baseline="0">
              <a:solidFill>
                <a:srgbClr val="FF0000"/>
              </a:solidFill>
              <a:latin typeface="ＭＳ Ｐゴシック"/>
              <a:ea typeface="ＭＳ Ｐゴシック"/>
              <a:cs typeface="ＭＳ Ｐゴシック"/>
            </a:rPr>
            <a:t>する</a:t>
          </a:r>
          <a:r>
            <a:rPr lang="en-US" cap="none" sz="1100" b="0" i="0" u="sng" baseline="0">
              <a:solidFill>
                <a:srgbClr val="FF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なお、別施設（事業所）として指定した当該年度については、双方の施設（事業所）を一体として前年度の実績に基づき入所者数・利用者数の「前年度の平均</a:t>
          </a:r>
          <a:r>
            <a:rPr lang="en-US" cap="none" sz="1100" b="0" i="0" u="none" baseline="0">
              <a:solidFill>
                <a:srgbClr val="000000"/>
              </a:solidFill>
              <a:latin typeface="ＭＳ Ｐゴシック"/>
              <a:ea typeface="ＭＳ Ｐゴシック"/>
              <a:cs typeface="ＭＳ Ｐゴシック"/>
            </a:rPr>
            <a:t>値」</a:t>
          </a:r>
          <a:r>
            <a:rPr lang="en-US" cap="none" sz="1100" b="0" i="0" u="none" baseline="0">
              <a:solidFill>
                <a:srgbClr val="000000"/>
              </a:solidFill>
              <a:latin typeface="ＭＳ Ｐゴシック"/>
              <a:ea typeface="ＭＳ Ｐゴシック"/>
              <a:cs typeface="ＭＳ Ｐゴシック"/>
            </a:rPr>
            <a:t>を算出しますので、</a:t>
          </a:r>
          <a:r>
            <a:rPr lang="en-US" cap="none" sz="1100" b="0" i="0" u="sng" baseline="0">
              <a:solidFill>
                <a:srgbClr val="FF0000"/>
              </a:solidFill>
              <a:latin typeface="ＭＳ Ｐゴシック"/>
              <a:ea typeface="ＭＳ Ｐゴシック"/>
              <a:cs typeface="ＭＳ Ｐゴシック"/>
            </a:rPr>
            <a:t>翌年度以降について当該計算を行う必要が</a:t>
          </a:r>
          <a:r>
            <a:rPr lang="en-US" cap="none" sz="1100" b="0" i="0" u="sng" baseline="0">
              <a:solidFill>
                <a:srgbClr val="FF0000"/>
              </a:solidFill>
              <a:latin typeface="ＭＳ Ｐゴシック"/>
              <a:ea typeface="ＭＳ Ｐゴシック"/>
              <a:cs typeface="ＭＳ Ｐゴシック"/>
            </a:rPr>
            <a:t>ある</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（厚生労働省</a:t>
          </a:r>
          <a:r>
            <a:rPr lang="en-US" cap="none" sz="1100" b="1" i="0" u="none" baseline="0">
              <a:solidFill>
                <a:srgbClr val="000000"/>
              </a:solidFill>
              <a:latin typeface="ＭＳ Ｐゴシック"/>
              <a:ea typeface="ＭＳ Ｐゴシック"/>
              <a:cs typeface="ＭＳ Ｐゴシック"/>
            </a:rPr>
            <a:t>に</a:t>
          </a:r>
          <a:r>
            <a:rPr lang="en-US" cap="none" sz="1100" b="1" i="0" u="none" baseline="0">
              <a:solidFill>
                <a:srgbClr val="000000"/>
              </a:solidFill>
              <a:latin typeface="ＭＳ Ｐゴシック"/>
              <a:ea typeface="ＭＳ Ｐゴシック"/>
              <a:cs typeface="ＭＳ Ｐゴシック"/>
            </a:rPr>
            <a:t>確認）</a:t>
          </a:r>
        </a:p>
      </xdr:txBody>
    </xdr:sp>
    <xdr:clientData/>
  </xdr:oneCellAnchor>
  <xdr:oneCellAnchor>
    <xdr:from>
      <xdr:col>2</xdr:col>
      <xdr:colOff>200025</xdr:colOff>
      <xdr:row>107</xdr:row>
      <xdr:rowOff>9525</xdr:rowOff>
    </xdr:from>
    <xdr:ext cx="9591675" cy="4972050"/>
    <xdr:sp>
      <xdr:nvSpPr>
        <xdr:cNvPr id="13" name="テキスト ボックス 13"/>
        <xdr:cNvSpPr txBox="1">
          <a:spLocks noChangeArrowheads="1"/>
        </xdr:cNvSpPr>
      </xdr:nvSpPr>
      <xdr:spPr>
        <a:xfrm>
          <a:off x="1981200" y="27231975"/>
          <a:ext cx="9591675" cy="4972050"/>
        </a:xfrm>
        <a:prstGeom prst="rect">
          <a:avLst/>
        </a:prstGeom>
        <a:solidFill>
          <a:srgbClr val="FFFF99"/>
        </a:solidFill>
        <a:ln w="15875"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上記２の生活相談員の配置の考え方</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（問１）</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一部ユニット型施設（事業所）（前年度の平均入所者数（利用者数）の合計１００名以下）において、当該施設（事業所）の従来型部分とユニット型部分をそれぞれ別施設（事業所）として指定した翌年度以降については、従来型部分とユニット型部分の施設（事業所）それぞれに常勤の生活相談員を配置する必要があ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（答</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従来型部分とユニット型部分の施設（事業所）の前年度の平均入所者数</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利用者数</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の合計が</a:t>
          </a:r>
          <a:r>
            <a:rPr lang="en-US" cap="none" sz="1100" b="0" i="0" u="sng" baseline="0">
              <a:solidFill>
                <a:srgbClr val="FF0000"/>
              </a:solidFill>
              <a:latin typeface="Calibri"/>
              <a:ea typeface="Calibri"/>
              <a:cs typeface="Calibri"/>
            </a:rPr>
            <a:t>100</a:t>
          </a:r>
          <a:r>
            <a:rPr lang="en-US" cap="none" sz="1100" b="0" i="0" u="sng" baseline="0">
              <a:solidFill>
                <a:srgbClr val="FF0000"/>
              </a:solidFill>
              <a:latin typeface="ＭＳ Ｐゴシック"/>
              <a:ea typeface="ＭＳ Ｐゴシック"/>
              <a:cs typeface="ＭＳ Ｐゴシック"/>
            </a:rPr>
            <a:t>名以下であれば、双方の施設（事業所）を兼務する常勤の生活相談員を</a:t>
          </a:r>
          <a:r>
            <a:rPr lang="en-US" cap="none" sz="1100" b="0" i="0" u="sng" baseline="0">
              <a:solidFill>
                <a:srgbClr val="FF0000"/>
              </a:solidFill>
              <a:latin typeface="ＭＳ Ｐゴシック"/>
              <a:ea typeface="ＭＳ Ｐゴシック"/>
              <a:cs typeface="ＭＳ Ｐゴシック"/>
            </a:rPr>
            <a:t>１</a:t>
          </a:r>
          <a:r>
            <a:rPr lang="en-US" cap="none" sz="1100" b="0" i="0" u="sng" baseline="0">
              <a:solidFill>
                <a:srgbClr val="FF0000"/>
              </a:solidFill>
              <a:latin typeface="ＭＳ Ｐゴシック"/>
              <a:ea typeface="ＭＳ Ｐゴシック"/>
              <a:cs typeface="ＭＳ Ｐゴシック"/>
            </a:rPr>
            <a:t>名配置すれば、双方の施設（事業所）の生活相談員の人員基準を満たすこととなる</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（問２）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一部ユニット型施設で、従来型とユニット型の双方の施設の前年度の平均入所者数の合計が１００名以下である場合は、双方の施設を兼務する生活相談員を１名配置すればよいとのことだが、例えば従来型６０名とユニット型５０名の合計が１１０名で、１００名を超える場合はどのような取扱いとな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（答２）</a:t>
          </a:r>
          <a:r>
            <a:rPr lang="en-US" cap="none" sz="1100" b="0" i="0" u="none" baseline="0">
              <a:solidFill>
                <a:srgbClr val="000000"/>
              </a:solidFill>
              <a:latin typeface="ＭＳ Ｐゴシック"/>
              <a:ea typeface="ＭＳ Ｐゴシック"/>
              <a:cs typeface="ＭＳ Ｐゴシック"/>
            </a:rPr>
            <a:t>　双方の施設の前年度の平均入所者数の合計１１０名を算定対象とする場合は、１００名を超えているので生活相談員は２名配置して双方の施設の生活相談員を兼務することが</a:t>
          </a:r>
          <a:r>
            <a:rPr lang="en-US" cap="none" sz="1100" b="0" i="0" u="none" baseline="0">
              <a:solidFill>
                <a:srgbClr val="000000"/>
              </a:solidFill>
              <a:latin typeface="ＭＳ Ｐゴシック"/>
              <a:ea typeface="ＭＳ Ｐゴシック"/>
              <a:cs typeface="ＭＳ Ｐゴシック"/>
            </a:rPr>
            <a:t>考えられる。</a:t>
          </a:r>
          <a:r>
            <a:rPr lang="en-US" cap="none" sz="1100" b="0" i="0" u="sng" baseline="0">
              <a:solidFill>
                <a:srgbClr val="FF0000"/>
              </a:solidFill>
              <a:latin typeface="ＭＳ Ｐゴシック"/>
              <a:ea typeface="ＭＳ Ｐゴシック"/>
              <a:cs typeface="ＭＳ Ｐゴシック"/>
            </a:rPr>
            <a:t>また、従来型６０名とユニット型５０名のそれぞれの施設の平均入所者数によりそれぞれの施設単位で算定し、従来型に１名以上、ユニット型に１名以上を専従で配置するか、双方の施設を兼務させる形で配置することが考えられる。</a:t>
          </a:r>
          <a:r>
            <a:rPr lang="en-US" cap="none" sz="1100" b="0" i="0" u="none" baseline="0">
              <a:solidFill>
                <a:srgbClr val="000000"/>
              </a:solidFill>
              <a:latin typeface="ＭＳ Ｐゴシック"/>
              <a:ea typeface="ＭＳ Ｐゴシック"/>
              <a:cs typeface="ＭＳ Ｐゴシック"/>
            </a:rPr>
            <a:t>いずれの方法も結果的には２名配置することになり、一部ユニット型施設の時よりもサービスが低下する訳ではないのでどちらの方法でも問題ない。様々なケースが考えられるため、国で詳細な取扱いまでは示していないが、指定権者の判断で一定の合理性のある運用をしていただければよいと考え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（問３）</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一部ユニット型特養に短期入所生活介護が併設されている場合は、短期入所生活介護の基準省令の解釈通知にある「常勤換算方法による算定」が優先適用されると理解しているが、例えば、一部ユニット型特養（従来型６０名＋ユニット型５０名）＋「併設の従来型短期入所生活介護１０名」の指定更新にあわせて一方を指定更新し、もう一方を新規指定する場合は、生活相談員の配置はどのような取扱いとな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（答３）</a:t>
          </a:r>
          <a:r>
            <a:rPr lang="en-US" cap="none" sz="1100" b="0" i="0" u="none" baseline="0">
              <a:solidFill>
                <a:srgbClr val="000000"/>
              </a:solidFill>
              <a:latin typeface="ＭＳ Ｐゴシック"/>
              <a:ea typeface="ＭＳ Ｐゴシック"/>
              <a:cs typeface="ＭＳ Ｐゴシック"/>
            </a:rPr>
            <a:t>　併設の短期入所生活介護は本体の特養に付随するものなので、</a:t>
          </a:r>
          <a:r>
            <a:rPr lang="en-US" cap="none" sz="1100" b="0" i="0" u="sng" baseline="0">
              <a:solidFill>
                <a:srgbClr val="FF0000"/>
              </a:solidFill>
              <a:latin typeface="ＭＳ Ｐゴシック"/>
              <a:ea typeface="ＭＳ Ｐゴシック"/>
              <a:cs typeface="ＭＳ Ｐゴシック"/>
            </a:rPr>
            <a:t>従来型特養６０名と併設の従来型短期１０名の合計７０名について常勤換算方法により必要とする職員数を算定し、ユニット型５０名は特養の人員基準の１００：１に照らして１名以上配置する取扱い</a:t>
          </a:r>
          <a:r>
            <a:rPr lang="en-US" cap="none" sz="1100" b="0" i="0" u="none" baseline="0">
              <a:solidFill>
                <a:srgbClr val="000000"/>
              </a:solidFill>
              <a:latin typeface="ＭＳ Ｐゴシック"/>
              <a:ea typeface="ＭＳ Ｐゴシック"/>
              <a:cs typeface="ＭＳ Ｐゴシック"/>
            </a:rPr>
            <a:t>とする方が、そもそもの併設型の短期入所生活介護の人員基準の考え方からすれば適当と考える。様々なケースが考えられるため、国で詳細な取扱いまでは示していないが、指定権者の判断で一定の合理性のある運用をしていただければよいと考え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（厚生労働省</a:t>
          </a:r>
          <a:r>
            <a:rPr lang="en-US" cap="none" sz="1100" b="1" i="0" u="none" baseline="0">
              <a:solidFill>
                <a:srgbClr val="000000"/>
              </a:solidFill>
              <a:latin typeface="ＭＳ Ｐゴシック"/>
              <a:ea typeface="ＭＳ Ｐゴシック"/>
              <a:cs typeface="ＭＳ Ｐゴシック"/>
            </a:rPr>
            <a:t>に</a:t>
          </a:r>
          <a:r>
            <a:rPr lang="en-US" cap="none" sz="1100" b="1" i="0" u="none" baseline="0">
              <a:solidFill>
                <a:srgbClr val="000000"/>
              </a:solidFill>
              <a:latin typeface="ＭＳ Ｐゴシック"/>
              <a:ea typeface="ＭＳ Ｐゴシック"/>
              <a:cs typeface="ＭＳ Ｐゴシック"/>
            </a:rPr>
            <a:t>確認）</a:t>
          </a:r>
        </a:p>
      </xdr:txBody>
    </xdr:sp>
    <xdr:clientData/>
  </xdr:oneCellAnchor>
  <xdr:oneCellAnchor>
    <xdr:from>
      <xdr:col>2</xdr:col>
      <xdr:colOff>0</xdr:colOff>
      <xdr:row>170</xdr:row>
      <xdr:rowOff>0</xdr:rowOff>
    </xdr:from>
    <xdr:ext cx="9601200" cy="3486150"/>
    <xdr:sp>
      <xdr:nvSpPr>
        <xdr:cNvPr id="14" name="テキスト ボックス 14"/>
        <xdr:cNvSpPr txBox="1">
          <a:spLocks noChangeArrowheads="1"/>
        </xdr:cNvSpPr>
      </xdr:nvSpPr>
      <xdr:spPr>
        <a:xfrm>
          <a:off x="1781175" y="38414325"/>
          <a:ext cx="9601200" cy="3486150"/>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上記３の介護支援専門員の配置の考え方</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（問１）</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一部ユニット型施設（事業所）（前年度の平均入所者数（利用者数）の合計１００名以下）において、当該施設（事業所）の従来型部分とユニット型部分をそれぞれ別施設（事業所）として指定した翌年度以降については、従来型部分とユニット型部分の施設（事業所）それぞれに常勤の介護支援専門員を配置する必要があ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（答</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従来型部分とユニット型部分の施設（事業所）の前年度の平均入所者数</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利用者数</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の合計が</a:t>
          </a:r>
          <a:r>
            <a:rPr lang="en-US" cap="none" sz="1100" b="0" i="0" u="sng" baseline="0">
              <a:solidFill>
                <a:srgbClr val="FF0000"/>
              </a:solidFill>
              <a:latin typeface="Calibri"/>
              <a:ea typeface="Calibri"/>
              <a:cs typeface="Calibri"/>
            </a:rPr>
            <a:t>100</a:t>
          </a:r>
          <a:r>
            <a:rPr lang="en-US" cap="none" sz="1100" b="0" i="0" u="sng" baseline="0">
              <a:solidFill>
                <a:srgbClr val="FF0000"/>
              </a:solidFill>
              <a:latin typeface="ＭＳ Ｐゴシック"/>
              <a:ea typeface="ＭＳ Ｐゴシック"/>
              <a:cs typeface="ＭＳ Ｐゴシック"/>
            </a:rPr>
            <a:t>名以下であれば、双方の施設（事業所）を兼務する常勤の</a:t>
          </a:r>
          <a:r>
            <a:rPr lang="en-US" cap="none" sz="1100" b="0" i="0" u="sng" baseline="0">
              <a:solidFill>
                <a:srgbClr val="FF0000"/>
              </a:solidFill>
              <a:latin typeface="ＭＳ Ｐゴシック"/>
              <a:ea typeface="ＭＳ Ｐゴシック"/>
              <a:cs typeface="ＭＳ Ｐゴシック"/>
            </a:rPr>
            <a:t>介護支援専門員</a:t>
          </a:r>
          <a:r>
            <a:rPr lang="en-US" cap="none" sz="1100" b="0" i="0" u="sng" baseline="0">
              <a:solidFill>
                <a:srgbClr val="FF0000"/>
              </a:solidFill>
              <a:latin typeface="ＭＳ Ｐゴシック"/>
              <a:ea typeface="ＭＳ Ｐゴシック"/>
              <a:cs typeface="ＭＳ Ｐゴシック"/>
            </a:rPr>
            <a:t>を</a:t>
          </a:r>
          <a:r>
            <a:rPr lang="en-US" cap="none" sz="1100" b="0" i="0" u="sng" baseline="0">
              <a:solidFill>
                <a:srgbClr val="FF0000"/>
              </a:solidFill>
              <a:latin typeface="ＭＳ Ｐゴシック"/>
              <a:ea typeface="ＭＳ Ｐゴシック"/>
              <a:cs typeface="ＭＳ Ｐゴシック"/>
            </a:rPr>
            <a:t>１</a:t>
          </a:r>
          <a:r>
            <a:rPr lang="en-US" cap="none" sz="1100" b="0" i="0" u="sng" baseline="0">
              <a:solidFill>
                <a:srgbClr val="FF0000"/>
              </a:solidFill>
              <a:latin typeface="ＭＳ Ｐゴシック"/>
              <a:ea typeface="ＭＳ Ｐゴシック"/>
              <a:cs typeface="ＭＳ Ｐゴシック"/>
            </a:rPr>
            <a:t>名配置すれば、双方の施設（事業所）の生活相談員の人員基準を満たすこととなる</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（問２）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一部ユニット型施設で、従来型とユニット型の双方の施設の前年度の平均入所者数の合計が１００名以下である場合は、双方の施設を兼務する生活相談員を１名配置すればよいとのことだが、例えば従来型６０名とユニット型５０名の合計が１１０名で、１００名を超える場合はどのような取扱いとな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（答２）</a:t>
          </a:r>
          <a:r>
            <a:rPr lang="en-US" cap="none" sz="1100" b="0" i="0" u="none" baseline="0">
              <a:solidFill>
                <a:srgbClr val="000000"/>
              </a:solidFill>
              <a:latin typeface="ＭＳ Ｐゴシック"/>
              <a:ea typeface="ＭＳ Ｐゴシック"/>
              <a:cs typeface="ＭＳ Ｐゴシック"/>
            </a:rPr>
            <a:t>　双方の施設の前年度の平均入所者数の合計１１０名を算定対象とする場合は、１００名を超えているので介護支援専門員は２名配置して双方の施設の介護支援専門員を兼務することが</a:t>
          </a:r>
          <a:r>
            <a:rPr lang="en-US" cap="none" sz="1100" b="0" i="0" u="none" baseline="0">
              <a:solidFill>
                <a:srgbClr val="000000"/>
              </a:solidFill>
              <a:latin typeface="ＭＳ Ｐゴシック"/>
              <a:ea typeface="ＭＳ Ｐゴシック"/>
              <a:cs typeface="ＭＳ Ｐゴシック"/>
            </a:rPr>
            <a:t>考えられる。</a:t>
          </a:r>
          <a:r>
            <a:rPr lang="en-US" cap="none" sz="1100" b="0" i="0" u="sng" baseline="0">
              <a:solidFill>
                <a:srgbClr val="FF0000"/>
              </a:solidFill>
              <a:latin typeface="ＭＳ Ｐゴシック"/>
              <a:ea typeface="ＭＳ Ｐゴシック"/>
              <a:cs typeface="ＭＳ Ｐゴシック"/>
            </a:rPr>
            <a:t>また、従来型６０名とユニット型５０名のそれぞれの施設の平均入所者数によりそれぞれの施設単位で算定し、従来型に１名以上、ユニット型に１名以上を専従で配置するか、双方の施設を兼務させる形で配置することが考えられる。</a:t>
          </a:r>
          <a:r>
            <a:rPr lang="en-US" cap="none" sz="1100" b="0" i="0" u="none" baseline="0">
              <a:solidFill>
                <a:srgbClr val="000000"/>
              </a:solidFill>
              <a:latin typeface="ＭＳ Ｐゴシック"/>
              <a:ea typeface="ＭＳ Ｐゴシック"/>
              <a:cs typeface="ＭＳ Ｐゴシック"/>
            </a:rPr>
            <a:t>いずれの方法も結果的には２名配置することになり、一部ユニット型施設の時よりもサービスが低下する訳ではないのでどちらの方法でも問題ない。様々なケースが考えられるため、国で詳細な取扱いまでは示していないが、指定権者の判断で一定の合理性のある運用をしていただければよいと考え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（厚生労働省</a:t>
          </a:r>
          <a:r>
            <a:rPr lang="en-US" cap="none" sz="1100" b="1" i="0" u="none" baseline="0">
              <a:solidFill>
                <a:srgbClr val="000000"/>
              </a:solidFill>
              <a:latin typeface="ＭＳ Ｐゴシック"/>
              <a:ea typeface="ＭＳ Ｐゴシック"/>
              <a:cs typeface="ＭＳ Ｐゴシック"/>
            </a:rPr>
            <a:t>に</a:t>
          </a:r>
          <a:r>
            <a:rPr lang="en-US" cap="none" sz="1100" b="1" i="0" u="none" baseline="0">
              <a:solidFill>
                <a:srgbClr val="000000"/>
              </a:solidFill>
              <a:latin typeface="ＭＳ Ｐゴシック"/>
              <a:ea typeface="ＭＳ Ｐゴシック"/>
              <a:cs typeface="ＭＳ Ｐゴシック"/>
            </a:rPr>
            <a:t>確認）</a:t>
          </a:r>
        </a:p>
      </xdr:txBody>
    </xdr:sp>
    <xdr:clientData/>
  </xdr:oneCellAnchor>
  <xdr:oneCellAnchor>
    <xdr:from>
      <xdr:col>2</xdr:col>
      <xdr:colOff>0</xdr:colOff>
      <xdr:row>206</xdr:row>
      <xdr:rowOff>0</xdr:rowOff>
    </xdr:from>
    <xdr:ext cx="9601200" cy="2028825"/>
    <xdr:sp>
      <xdr:nvSpPr>
        <xdr:cNvPr id="15" name="テキスト ボックス 15"/>
        <xdr:cNvSpPr txBox="1">
          <a:spLocks noChangeArrowheads="1"/>
        </xdr:cNvSpPr>
      </xdr:nvSpPr>
      <xdr:spPr>
        <a:xfrm>
          <a:off x="1781175" y="44996100"/>
          <a:ext cx="9601200" cy="2028825"/>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上記４の職員配置の考え方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介護保険最新情報</a:t>
          </a:r>
          <a:r>
            <a:rPr lang="en-US" cap="none" sz="1100" b="1" i="0" u="none" baseline="0">
              <a:solidFill>
                <a:srgbClr val="000000"/>
              </a:solidFill>
              <a:latin typeface="ＭＳ Ｐゴシック"/>
              <a:ea typeface="ＭＳ Ｐゴシック"/>
              <a:cs typeface="ＭＳ Ｐゴシック"/>
            </a:rPr>
            <a:t>vol.273</a:t>
          </a: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latin typeface="ＭＳ Ｐゴシック"/>
              <a:ea typeface="ＭＳ Ｐゴシック"/>
              <a:cs typeface="ＭＳ Ｐゴシック"/>
            </a:rPr>
            <a:t>24</a:t>
          </a:r>
          <a:r>
            <a:rPr lang="en-US" cap="none" sz="1100" b="1" i="0" u="none" baseline="0">
              <a:solidFill>
                <a:srgbClr val="000000"/>
              </a:solidFill>
              <a:latin typeface="ＭＳ Ｐゴシック"/>
              <a:ea typeface="ＭＳ Ｐゴシック"/>
              <a:cs typeface="ＭＳ Ｐゴシック"/>
            </a:rPr>
            <a:t>年度介護報酬改定に関するＱ＆Ａ」</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問</a:t>
          </a:r>
          <a:r>
            <a:rPr lang="en-US" cap="none" sz="1100" b="1" i="0" u="none" baseline="0">
              <a:solidFill>
                <a:srgbClr val="000000"/>
              </a:solidFill>
              <a:latin typeface="ＭＳ Ｐゴシック"/>
              <a:ea typeface="ＭＳ Ｐゴシック"/>
              <a:cs typeface="ＭＳ Ｐゴシック"/>
            </a:rPr>
            <a:t>43)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部ユニット型施設・事業所について、当該施設・事業所のユニット型部分とユニット型以外の部分をそれぞれ別施設・事業所として指定した場合、人員配置を算定する際の入所者数・利用者数の「前年度の平均値」はどのように算出するの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（答）</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別施設・事業所として指定等した当該年度については、双方の施設・事業所を一体として前年度の実績に基づき入所者数・利用者数の「前年度の平均値」を算出する。</a:t>
          </a:r>
          <a:r>
            <a:rPr lang="en-US" cap="none" sz="1100" b="0" i="0" u="none" baseline="0">
              <a:solidFill>
                <a:srgbClr val="000000"/>
              </a:solidFill>
              <a:latin typeface="ＭＳ Ｐゴシック"/>
              <a:ea typeface="ＭＳ Ｐゴシック"/>
              <a:cs typeface="ＭＳ Ｐゴシック"/>
            </a:rPr>
            <a:t>翌年度については、別施設・事業所として指定等した以後の実績に基づいて、それぞれの入所者数・利用者数の「前年度の平均値」を算出する。</a:t>
          </a:r>
          <a:r>
            <a:rPr lang="en-US" cap="none" sz="1100" b="0" i="0" u="sng" baseline="0">
              <a:solidFill>
                <a:srgbClr val="FF0000"/>
              </a:solidFill>
              <a:latin typeface="ＭＳ Ｐゴシック"/>
              <a:ea typeface="ＭＳ Ｐゴシック"/>
              <a:cs typeface="ＭＳ Ｐゴシック"/>
            </a:rPr>
            <a:t>ただし、看護職員の数の算定根拠となる入所者数・利用者数の「前年度の平均値」については、翌年度以降についても、双方の施設・事業所を一体として算出することとして差し支えない。</a:t>
          </a:r>
        </a:p>
      </xdr:txBody>
    </xdr:sp>
    <xdr:clientData/>
  </xdr:oneCellAnchor>
  <xdr:oneCellAnchor>
    <xdr:from>
      <xdr:col>2</xdr:col>
      <xdr:colOff>0</xdr:colOff>
      <xdr:row>229</xdr:row>
      <xdr:rowOff>0</xdr:rowOff>
    </xdr:from>
    <xdr:ext cx="9601200" cy="2362200"/>
    <xdr:sp>
      <xdr:nvSpPr>
        <xdr:cNvPr id="16" name="テキスト ボックス 16"/>
        <xdr:cNvSpPr txBox="1">
          <a:spLocks noChangeArrowheads="1"/>
        </xdr:cNvSpPr>
      </xdr:nvSpPr>
      <xdr:spPr>
        <a:xfrm>
          <a:off x="1781175" y="49120425"/>
          <a:ext cx="9601200" cy="2362200"/>
        </a:xfrm>
        <a:prstGeom prst="rect">
          <a:avLst/>
        </a:prstGeom>
        <a:solidFill>
          <a:srgbClr val="FFFF99"/>
        </a:solidFill>
        <a:ln w="15875"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上記４～５の職員配置の考え方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000000"/>
              </a:solidFill>
              <a:latin typeface="ＭＳ Ｐゴシック"/>
              <a:ea typeface="ＭＳ Ｐゴシック"/>
              <a:cs typeface="ＭＳ Ｐゴシック"/>
            </a:rPr>
            <a:t>24</a:t>
          </a:r>
          <a:r>
            <a:rPr lang="en-US" cap="none" sz="1100" b="1" i="0" u="none" baseline="0">
              <a:solidFill>
                <a:srgbClr val="000000"/>
              </a:solidFill>
              <a:latin typeface="ＭＳ Ｐゴシック"/>
              <a:ea typeface="ＭＳ Ｐゴシック"/>
              <a:cs typeface="ＭＳ Ｐゴシック"/>
            </a:rPr>
            <a:t>年</a:t>
          </a:r>
          <a:r>
            <a:rPr lang="en-US" cap="none" sz="1100" b="1" i="0" u="none" baseline="0">
              <a:solidFill>
                <a:srgbClr val="000000"/>
              </a:solidFill>
              <a:latin typeface="ＭＳ Ｐゴシック"/>
              <a:ea typeface="ＭＳ Ｐゴシック"/>
              <a:cs typeface="ＭＳ Ｐゴシック"/>
            </a:rPr>
            <a:t>4</a:t>
          </a:r>
          <a:r>
            <a:rPr lang="en-US" cap="none" sz="1100" b="1" i="0" u="none" baseline="0">
              <a:solidFill>
                <a:srgbClr val="000000"/>
              </a:solidFill>
              <a:latin typeface="ＭＳ Ｐゴシック"/>
              <a:ea typeface="ＭＳ Ｐゴシック"/>
              <a:cs typeface="ＭＳ Ｐゴシック"/>
            </a:rPr>
            <a:t>月版　介護報酬の解釈（単位数表編）Ｐ</a:t>
          </a:r>
          <a:r>
            <a:rPr lang="en-US" cap="none" sz="1100" b="1" i="0" u="none" baseline="0">
              <a:solidFill>
                <a:srgbClr val="000000"/>
              </a:solidFill>
              <a:latin typeface="ＭＳ Ｐゴシック"/>
              <a:ea typeface="ＭＳ Ｐゴシック"/>
              <a:cs typeface="ＭＳ Ｐゴシック"/>
            </a:rPr>
            <a:t>323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指定居宅サービスに要する費用の額の算定に関する基準（短期入所サービス及び特定施設入所者生活介護に係る部分）及び指定施設サービス等に要する費用の額の算定に関する基準の制定に伴う実施上の留意事項について（</a:t>
          </a:r>
          <a:r>
            <a:rPr lang="en-US" cap="none" sz="1100" b="1" i="0" u="none" baseline="0">
              <a:solidFill>
                <a:srgbClr val="000000"/>
              </a:solidFill>
              <a:latin typeface="ＭＳ Ｐゴシック"/>
              <a:ea typeface="ＭＳ Ｐゴシック"/>
              <a:cs typeface="ＭＳ Ｐゴシック"/>
            </a:rPr>
            <a:t>12.3.8</a:t>
          </a:r>
          <a:r>
            <a:rPr lang="en-US" cap="none" sz="1100" b="1" i="0" u="none" baseline="0">
              <a:solidFill>
                <a:srgbClr val="000000"/>
              </a:solidFill>
              <a:latin typeface="ＭＳ Ｐゴシック"/>
              <a:ea typeface="ＭＳ Ｐゴシック"/>
              <a:cs typeface="ＭＳ Ｐゴシック"/>
            </a:rPr>
            <a:t>老企第</a:t>
          </a:r>
          <a:r>
            <a:rPr lang="en-US" cap="none" sz="1100" b="1" i="0" u="none" baseline="0">
              <a:solidFill>
                <a:srgbClr val="000000"/>
              </a:solidFill>
              <a:latin typeface="ＭＳ Ｐゴシック"/>
              <a:ea typeface="ＭＳ Ｐゴシック"/>
              <a:cs typeface="ＭＳ Ｐゴシック"/>
            </a:rPr>
            <a:t>40</a:t>
          </a:r>
          <a:r>
            <a:rPr lang="en-US" cap="none" sz="1100" b="1" i="0" u="none" baseline="0">
              <a:solidFill>
                <a:srgbClr val="000000"/>
              </a:solidFill>
              <a:latin typeface="ＭＳ Ｐゴシック"/>
              <a:ea typeface="ＭＳ Ｐゴシック"/>
              <a:cs typeface="ＭＳ Ｐゴシック"/>
            </a:rPr>
            <a:t>号）」より</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注１</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併設事業所について</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併設事業所における看護職員配置については、指定介護老人福祉施設として必要な看護職員の数の算定根拠となる「入所者数」には、短期入所生活介護の利用者数は含めない。すなわち、必要な看護職員数の算定については、指定介護老人福祉施設と、併設する短期入所生活介護事業所のそれぞれについて、区分して行うものとする。例えば、指定介護老人福祉施設の入所者数が５０人、併設する短期入所生活介護の利用者が１０人である場合、当該指定介護老人福祉施設に配置すべき看護職員の数は、入所者５０人以下の場合の基準が適用され、常勤換算で２人以上となり、短期入所生活介護事業所については、看護職員の配置は義務ではない</a:t>
          </a:r>
          <a:r>
            <a:rPr lang="en-US" cap="none" sz="1100" b="0" i="0" u="sng" baseline="0">
              <a:solidFill>
                <a:srgbClr val="FF0000"/>
              </a:solidFill>
              <a:latin typeface="ＭＳ Ｐゴシック"/>
              <a:ea typeface="ＭＳ Ｐゴシック"/>
              <a:cs typeface="ＭＳ Ｐゴシック"/>
            </a:rPr>
            <a:t>。なお、併設の指定短期入所生活介護事業所の定員が２０人以上の場合には、短期入所生活介護事業所において看護職員を１名以上常勤で配置しなければならないことに留意する。</a:t>
          </a:r>
        </a:p>
      </xdr:txBody>
    </xdr:sp>
    <xdr:clientData/>
  </xdr:oneCellAnchor>
  <xdr:twoCellAnchor>
    <xdr:from>
      <xdr:col>1</xdr:col>
      <xdr:colOff>0</xdr:colOff>
      <xdr:row>13</xdr:row>
      <xdr:rowOff>0</xdr:rowOff>
    </xdr:from>
    <xdr:to>
      <xdr:col>1</xdr:col>
      <xdr:colOff>9525</xdr:colOff>
      <xdr:row>13</xdr:row>
      <xdr:rowOff>0</xdr:rowOff>
    </xdr:to>
    <xdr:sp>
      <xdr:nvSpPr>
        <xdr:cNvPr id="17" name="Text Box 1"/>
        <xdr:cNvSpPr txBox="1">
          <a:spLocks noChangeArrowheads="1"/>
        </xdr:cNvSpPr>
      </xdr:nvSpPr>
      <xdr:spPr>
        <a:xfrm>
          <a:off x="428625" y="33813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16</xdr:row>
      <xdr:rowOff>0</xdr:rowOff>
    </xdr:from>
    <xdr:to>
      <xdr:col>1</xdr:col>
      <xdr:colOff>9525</xdr:colOff>
      <xdr:row>16</xdr:row>
      <xdr:rowOff>0</xdr:rowOff>
    </xdr:to>
    <xdr:sp>
      <xdr:nvSpPr>
        <xdr:cNvPr id="18" name="Text Box 1"/>
        <xdr:cNvSpPr txBox="1">
          <a:spLocks noChangeArrowheads="1"/>
        </xdr:cNvSpPr>
      </xdr:nvSpPr>
      <xdr:spPr>
        <a:xfrm>
          <a:off x="428625" y="46196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19</xdr:row>
      <xdr:rowOff>0</xdr:rowOff>
    </xdr:from>
    <xdr:to>
      <xdr:col>1</xdr:col>
      <xdr:colOff>9525</xdr:colOff>
      <xdr:row>19</xdr:row>
      <xdr:rowOff>0</xdr:rowOff>
    </xdr:to>
    <xdr:sp>
      <xdr:nvSpPr>
        <xdr:cNvPr id="19" name="Text Box 1"/>
        <xdr:cNvSpPr txBox="1">
          <a:spLocks noChangeArrowheads="1"/>
        </xdr:cNvSpPr>
      </xdr:nvSpPr>
      <xdr:spPr>
        <a:xfrm>
          <a:off x="428625" y="58578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35</xdr:row>
      <xdr:rowOff>0</xdr:rowOff>
    </xdr:from>
    <xdr:to>
      <xdr:col>1</xdr:col>
      <xdr:colOff>9525</xdr:colOff>
      <xdr:row>35</xdr:row>
      <xdr:rowOff>0</xdr:rowOff>
    </xdr:to>
    <xdr:sp>
      <xdr:nvSpPr>
        <xdr:cNvPr id="20" name="Text Box 1"/>
        <xdr:cNvSpPr txBox="1">
          <a:spLocks noChangeArrowheads="1"/>
        </xdr:cNvSpPr>
      </xdr:nvSpPr>
      <xdr:spPr>
        <a:xfrm>
          <a:off x="428625" y="109632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38</xdr:row>
      <xdr:rowOff>0</xdr:rowOff>
    </xdr:from>
    <xdr:to>
      <xdr:col>1</xdr:col>
      <xdr:colOff>9525</xdr:colOff>
      <xdr:row>38</xdr:row>
      <xdr:rowOff>0</xdr:rowOff>
    </xdr:to>
    <xdr:sp>
      <xdr:nvSpPr>
        <xdr:cNvPr id="21" name="Text Box 1"/>
        <xdr:cNvSpPr txBox="1">
          <a:spLocks noChangeArrowheads="1"/>
        </xdr:cNvSpPr>
      </xdr:nvSpPr>
      <xdr:spPr>
        <a:xfrm>
          <a:off x="428625" y="122015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41</xdr:row>
      <xdr:rowOff>0</xdr:rowOff>
    </xdr:from>
    <xdr:to>
      <xdr:col>1</xdr:col>
      <xdr:colOff>9525</xdr:colOff>
      <xdr:row>41</xdr:row>
      <xdr:rowOff>0</xdr:rowOff>
    </xdr:to>
    <xdr:sp>
      <xdr:nvSpPr>
        <xdr:cNvPr id="22" name="Text Box 1"/>
        <xdr:cNvSpPr txBox="1">
          <a:spLocks noChangeArrowheads="1"/>
        </xdr:cNvSpPr>
      </xdr:nvSpPr>
      <xdr:spPr>
        <a:xfrm>
          <a:off x="428625" y="134397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13</xdr:row>
      <xdr:rowOff>0</xdr:rowOff>
    </xdr:from>
    <xdr:to>
      <xdr:col>1</xdr:col>
      <xdr:colOff>9525</xdr:colOff>
      <xdr:row>13</xdr:row>
      <xdr:rowOff>0</xdr:rowOff>
    </xdr:to>
    <xdr:sp>
      <xdr:nvSpPr>
        <xdr:cNvPr id="23" name="Text Box 1"/>
        <xdr:cNvSpPr txBox="1">
          <a:spLocks noChangeArrowheads="1"/>
        </xdr:cNvSpPr>
      </xdr:nvSpPr>
      <xdr:spPr>
        <a:xfrm>
          <a:off x="428625" y="33813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16</xdr:row>
      <xdr:rowOff>0</xdr:rowOff>
    </xdr:from>
    <xdr:to>
      <xdr:col>1</xdr:col>
      <xdr:colOff>9525</xdr:colOff>
      <xdr:row>16</xdr:row>
      <xdr:rowOff>0</xdr:rowOff>
    </xdr:to>
    <xdr:sp>
      <xdr:nvSpPr>
        <xdr:cNvPr id="24" name="Text Box 1"/>
        <xdr:cNvSpPr txBox="1">
          <a:spLocks noChangeArrowheads="1"/>
        </xdr:cNvSpPr>
      </xdr:nvSpPr>
      <xdr:spPr>
        <a:xfrm>
          <a:off x="428625" y="46196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19</xdr:row>
      <xdr:rowOff>0</xdr:rowOff>
    </xdr:from>
    <xdr:to>
      <xdr:col>1</xdr:col>
      <xdr:colOff>9525</xdr:colOff>
      <xdr:row>19</xdr:row>
      <xdr:rowOff>0</xdr:rowOff>
    </xdr:to>
    <xdr:sp>
      <xdr:nvSpPr>
        <xdr:cNvPr id="25" name="Text Box 1"/>
        <xdr:cNvSpPr txBox="1">
          <a:spLocks noChangeArrowheads="1"/>
        </xdr:cNvSpPr>
      </xdr:nvSpPr>
      <xdr:spPr>
        <a:xfrm>
          <a:off x="428625" y="58578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35</xdr:row>
      <xdr:rowOff>0</xdr:rowOff>
    </xdr:from>
    <xdr:to>
      <xdr:col>1</xdr:col>
      <xdr:colOff>9525</xdr:colOff>
      <xdr:row>35</xdr:row>
      <xdr:rowOff>0</xdr:rowOff>
    </xdr:to>
    <xdr:sp>
      <xdr:nvSpPr>
        <xdr:cNvPr id="26" name="Text Box 1"/>
        <xdr:cNvSpPr txBox="1">
          <a:spLocks noChangeArrowheads="1"/>
        </xdr:cNvSpPr>
      </xdr:nvSpPr>
      <xdr:spPr>
        <a:xfrm>
          <a:off x="428625" y="109632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38</xdr:row>
      <xdr:rowOff>0</xdr:rowOff>
    </xdr:from>
    <xdr:to>
      <xdr:col>1</xdr:col>
      <xdr:colOff>9525</xdr:colOff>
      <xdr:row>38</xdr:row>
      <xdr:rowOff>0</xdr:rowOff>
    </xdr:to>
    <xdr:sp>
      <xdr:nvSpPr>
        <xdr:cNvPr id="27" name="Text Box 1"/>
        <xdr:cNvSpPr txBox="1">
          <a:spLocks noChangeArrowheads="1"/>
        </xdr:cNvSpPr>
      </xdr:nvSpPr>
      <xdr:spPr>
        <a:xfrm>
          <a:off x="428625" y="122015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1</xdr:col>
      <xdr:colOff>0</xdr:colOff>
      <xdr:row>41</xdr:row>
      <xdr:rowOff>0</xdr:rowOff>
    </xdr:from>
    <xdr:to>
      <xdr:col>1</xdr:col>
      <xdr:colOff>9525</xdr:colOff>
      <xdr:row>41</xdr:row>
      <xdr:rowOff>0</xdr:rowOff>
    </xdr:to>
    <xdr:sp>
      <xdr:nvSpPr>
        <xdr:cNvPr id="28" name="Text Box 1"/>
        <xdr:cNvSpPr txBox="1">
          <a:spLocks noChangeArrowheads="1"/>
        </xdr:cNvSpPr>
      </xdr:nvSpPr>
      <xdr:spPr>
        <a:xfrm>
          <a:off x="428625" y="1343977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2:T170"/>
  <sheetViews>
    <sheetView showGridLines="0" tabSelected="1" view="pageBreakPreview" zoomScale="90" zoomScaleSheetLayoutView="90" zoomScalePageLayoutView="0" workbookViewId="0" topLeftCell="A1">
      <selection activeCell="G47" sqref="G47"/>
    </sheetView>
  </sheetViews>
  <sheetFormatPr defaultColWidth="10.25390625" defaultRowHeight="12.75"/>
  <cols>
    <col min="1" max="1" width="5.625" style="3" customWidth="1"/>
    <col min="2" max="2" width="17.75390625" style="3" customWidth="1"/>
    <col min="3" max="3" width="7.00390625" style="3" customWidth="1"/>
    <col min="4" max="4" width="6.00390625" style="3" customWidth="1"/>
    <col min="5" max="14" width="6.625" style="3" customWidth="1"/>
    <col min="15" max="15" width="7.875" style="3" bestFit="1" customWidth="1"/>
    <col min="16" max="16" width="6.625" style="3" customWidth="1"/>
    <col min="17" max="17" width="7.875" style="3" bestFit="1" customWidth="1"/>
    <col min="18" max="18" width="7.875" style="3" customWidth="1"/>
    <col min="19" max="19" width="8.75390625" style="3" customWidth="1"/>
    <col min="20" max="16384" width="10.25390625" style="3" customWidth="1"/>
  </cols>
  <sheetData>
    <row r="1" ht="13.5"/>
    <row r="2" spans="2:18" ht="30" customHeight="1">
      <c r="B2" s="1"/>
      <c r="C2" s="2"/>
      <c r="D2" s="2"/>
      <c r="E2" s="2"/>
      <c r="F2" s="2"/>
      <c r="G2" s="2"/>
      <c r="H2" s="2"/>
      <c r="J2" s="48" t="s">
        <v>30</v>
      </c>
      <c r="K2" s="83"/>
      <c r="L2" s="84"/>
      <c r="M2" s="84"/>
      <c r="N2" s="84"/>
      <c r="O2" s="84"/>
      <c r="P2" s="84"/>
      <c r="Q2" s="84"/>
      <c r="R2" s="84"/>
    </row>
    <row r="3" spans="2:16" ht="13.5">
      <c r="B3" s="1"/>
      <c r="C3" s="2"/>
      <c r="D3" s="2"/>
      <c r="E3" s="2"/>
      <c r="F3" s="2"/>
      <c r="G3" s="2"/>
      <c r="H3" s="2"/>
      <c r="J3" s="2"/>
      <c r="K3" s="2"/>
      <c r="L3" s="2"/>
      <c r="M3" s="2"/>
      <c r="N3" s="2"/>
      <c r="O3" s="2"/>
      <c r="P3" s="2"/>
    </row>
    <row r="4" spans="1:7" ht="19.5" customHeight="1">
      <c r="A4" s="4" t="s">
        <v>0</v>
      </c>
      <c r="C4" s="4"/>
      <c r="D4" s="4"/>
      <c r="E4" s="4"/>
      <c r="F4" s="4"/>
      <c r="G4" s="4"/>
    </row>
    <row r="5" spans="1:7" ht="19.5" customHeight="1">
      <c r="A5" s="3" t="s">
        <v>28</v>
      </c>
      <c r="C5" s="4"/>
      <c r="D5" s="4"/>
      <c r="E5" s="4"/>
      <c r="F5" s="4"/>
      <c r="G5" s="4"/>
    </row>
    <row r="6" spans="1:7" ht="19.5" customHeight="1">
      <c r="A6" s="3" t="s">
        <v>98</v>
      </c>
      <c r="C6" s="4"/>
      <c r="D6" s="4"/>
      <c r="E6" s="4"/>
      <c r="F6" s="4"/>
      <c r="G6" s="4"/>
    </row>
    <row r="7" ht="15" customHeight="1">
      <c r="A7" s="3" t="s">
        <v>29</v>
      </c>
    </row>
    <row r="8" ht="15" customHeight="1"/>
    <row r="9" spans="1:14" ht="22.5" customHeight="1">
      <c r="A9" s="4" t="s">
        <v>90</v>
      </c>
      <c r="L9" s="19" t="s">
        <v>79</v>
      </c>
      <c r="M9" s="7"/>
      <c r="N9" s="3" t="s">
        <v>80</v>
      </c>
    </row>
    <row r="10" ht="6.75" customHeight="1" thickBot="1">
      <c r="A10" s="4"/>
    </row>
    <row r="11" spans="1:15" s="2" customFormat="1" ht="30" customHeight="1">
      <c r="A11" s="85" t="s">
        <v>51</v>
      </c>
      <c r="B11" s="87" t="s">
        <v>13</v>
      </c>
      <c r="C11" s="43"/>
      <c r="D11" s="40"/>
      <c r="E11" s="40"/>
      <c r="F11" s="44" t="s">
        <v>14</v>
      </c>
      <c r="G11" s="45"/>
      <c r="H11" s="40" t="s">
        <v>15</v>
      </c>
      <c r="I11" s="40"/>
      <c r="J11" s="40"/>
      <c r="K11" s="41"/>
      <c r="L11" s="42" t="s">
        <v>14</v>
      </c>
      <c r="M11" s="45"/>
      <c r="N11" s="41" t="s">
        <v>15</v>
      </c>
      <c r="O11" s="89" t="s">
        <v>48</v>
      </c>
    </row>
    <row r="12" spans="1:15" s="2" customFormat="1" ht="30" customHeight="1" thickBot="1">
      <c r="A12" s="86"/>
      <c r="B12" s="88"/>
      <c r="C12" s="35" t="s">
        <v>16</v>
      </c>
      <c r="D12" s="36" t="s">
        <v>17</v>
      </c>
      <c r="E12" s="36" t="s">
        <v>18</v>
      </c>
      <c r="F12" s="36" t="s">
        <v>19</v>
      </c>
      <c r="G12" s="36" t="s">
        <v>20</v>
      </c>
      <c r="H12" s="36" t="s">
        <v>21</v>
      </c>
      <c r="I12" s="36" t="s">
        <v>22</v>
      </c>
      <c r="J12" s="36" t="s">
        <v>23</v>
      </c>
      <c r="K12" s="37" t="s">
        <v>24</v>
      </c>
      <c r="L12" s="38" t="s">
        <v>25</v>
      </c>
      <c r="M12" s="36" t="s">
        <v>26</v>
      </c>
      <c r="N12" s="37" t="s">
        <v>27</v>
      </c>
      <c r="O12" s="90"/>
    </row>
    <row r="13" spans="1:15" s="2" customFormat="1" ht="31.5" customHeight="1">
      <c r="A13" s="78" t="s">
        <v>52</v>
      </c>
      <c r="B13" s="33" t="s">
        <v>1</v>
      </c>
      <c r="C13" s="8"/>
      <c r="D13" s="9"/>
      <c r="E13" s="9"/>
      <c r="F13" s="9"/>
      <c r="G13" s="9"/>
      <c r="H13" s="9"/>
      <c r="I13" s="9"/>
      <c r="J13" s="9"/>
      <c r="K13" s="10"/>
      <c r="L13" s="11"/>
      <c r="M13" s="9"/>
      <c r="N13" s="10"/>
      <c r="O13" s="34">
        <f>SUM(C13:N13)</f>
        <v>0</v>
      </c>
    </row>
    <row r="14" spans="1:15" s="2" customFormat="1" ht="31.5" customHeight="1" thickBot="1">
      <c r="A14" s="78"/>
      <c r="B14" s="31" t="s">
        <v>2</v>
      </c>
      <c r="C14" s="14"/>
      <c r="D14" s="15"/>
      <c r="E14" s="15"/>
      <c r="F14" s="15"/>
      <c r="G14" s="15"/>
      <c r="H14" s="15"/>
      <c r="I14" s="15"/>
      <c r="J14" s="15"/>
      <c r="K14" s="16"/>
      <c r="L14" s="17"/>
      <c r="M14" s="15"/>
      <c r="N14" s="16"/>
      <c r="O14" s="25">
        <f>SUM(C14:N14)</f>
        <v>0</v>
      </c>
    </row>
    <row r="15" spans="1:15" s="2" customFormat="1" ht="34.5" customHeight="1" thickBot="1" thickTop="1">
      <c r="A15" s="79"/>
      <c r="B15" s="32" t="s">
        <v>3</v>
      </c>
      <c r="C15" s="26" t="e">
        <f aca="true" t="shared" si="0" ref="C15:O15">ROUNDUP(C13/C14,1)</f>
        <v>#DIV/0!</v>
      </c>
      <c r="D15" s="27" t="e">
        <f t="shared" si="0"/>
        <v>#DIV/0!</v>
      </c>
      <c r="E15" s="27" t="e">
        <f t="shared" si="0"/>
        <v>#DIV/0!</v>
      </c>
      <c r="F15" s="27" t="e">
        <f t="shared" si="0"/>
        <v>#DIV/0!</v>
      </c>
      <c r="G15" s="27" t="e">
        <f t="shared" si="0"/>
        <v>#DIV/0!</v>
      </c>
      <c r="H15" s="27" t="e">
        <f t="shared" si="0"/>
        <v>#DIV/0!</v>
      </c>
      <c r="I15" s="27" t="e">
        <f t="shared" si="0"/>
        <v>#DIV/0!</v>
      </c>
      <c r="J15" s="27" t="e">
        <f t="shared" si="0"/>
        <v>#DIV/0!</v>
      </c>
      <c r="K15" s="28" t="e">
        <f t="shared" si="0"/>
        <v>#DIV/0!</v>
      </c>
      <c r="L15" s="29" t="e">
        <f t="shared" si="0"/>
        <v>#DIV/0!</v>
      </c>
      <c r="M15" s="27" t="e">
        <f t="shared" si="0"/>
        <v>#DIV/0!</v>
      </c>
      <c r="N15" s="28" t="e">
        <f t="shared" si="0"/>
        <v>#DIV/0!</v>
      </c>
      <c r="O15" s="30" t="e">
        <f t="shared" si="0"/>
        <v>#DIV/0!</v>
      </c>
    </row>
    <row r="16" spans="1:15" s="2" customFormat="1" ht="31.5" customHeight="1">
      <c r="A16" s="80" t="s">
        <v>53</v>
      </c>
      <c r="B16" s="33" t="s">
        <v>1</v>
      </c>
      <c r="C16" s="8"/>
      <c r="D16" s="9"/>
      <c r="E16" s="9"/>
      <c r="F16" s="9"/>
      <c r="G16" s="9"/>
      <c r="H16" s="9"/>
      <c r="I16" s="9"/>
      <c r="J16" s="9"/>
      <c r="K16" s="10"/>
      <c r="L16" s="11"/>
      <c r="M16" s="9"/>
      <c r="N16" s="10"/>
      <c r="O16" s="34">
        <f>SUM(C16:N16)</f>
        <v>0</v>
      </c>
    </row>
    <row r="17" spans="1:15" s="2" customFormat="1" ht="31.5" customHeight="1" thickBot="1">
      <c r="A17" s="81"/>
      <c r="B17" s="31" t="s">
        <v>2</v>
      </c>
      <c r="C17" s="56">
        <f>C14</f>
        <v>0</v>
      </c>
      <c r="D17" s="57">
        <f aca="true" t="shared" si="1" ref="D17:N17">D14</f>
        <v>0</v>
      </c>
      <c r="E17" s="57">
        <f t="shared" si="1"/>
        <v>0</v>
      </c>
      <c r="F17" s="57">
        <f t="shared" si="1"/>
        <v>0</v>
      </c>
      <c r="G17" s="57">
        <f t="shared" si="1"/>
        <v>0</v>
      </c>
      <c r="H17" s="57">
        <f t="shared" si="1"/>
        <v>0</v>
      </c>
      <c r="I17" s="57">
        <f t="shared" si="1"/>
        <v>0</v>
      </c>
      <c r="J17" s="57">
        <f t="shared" si="1"/>
        <v>0</v>
      </c>
      <c r="K17" s="58">
        <f t="shared" si="1"/>
        <v>0</v>
      </c>
      <c r="L17" s="59">
        <f t="shared" si="1"/>
        <v>0</v>
      </c>
      <c r="M17" s="57">
        <f t="shared" si="1"/>
        <v>0</v>
      </c>
      <c r="N17" s="58">
        <f t="shared" si="1"/>
        <v>0</v>
      </c>
      <c r="O17" s="25">
        <f>SUM(C17:N17)</f>
        <v>0</v>
      </c>
    </row>
    <row r="18" spans="1:15" s="2" customFormat="1" ht="34.5" customHeight="1" thickBot="1" thickTop="1">
      <c r="A18" s="82"/>
      <c r="B18" s="32" t="s">
        <v>3</v>
      </c>
      <c r="C18" s="26" t="e">
        <f aca="true" t="shared" si="2" ref="C18:O18">ROUNDUP(C16/C17,1)</f>
        <v>#DIV/0!</v>
      </c>
      <c r="D18" s="27" t="e">
        <f t="shared" si="2"/>
        <v>#DIV/0!</v>
      </c>
      <c r="E18" s="27" t="e">
        <f t="shared" si="2"/>
        <v>#DIV/0!</v>
      </c>
      <c r="F18" s="27" t="e">
        <f t="shared" si="2"/>
        <v>#DIV/0!</v>
      </c>
      <c r="G18" s="27" t="e">
        <f t="shared" si="2"/>
        <v>#DIV/0!</v>
      </c>
      <c r="H18" s="27" t="e">
        <f t="shared" si="2"/>
        <v>#DIV/0!</v>
      </c>
      <c r="I18" s="27" t="e">
        <f t="shared" si="2"/>
        <v>#DIV/0!</v>
      </c>
      <c r="J18" s="27" t="e">
        <f t="shared" si="2"/>
        <v>#DIV/0!</v>
      </c>
      <c r="K18" s="28" t="e">
        <f t="shared" si="2"/>
        <v>#DIV/0!</v>
      </c>
      <c r="L18" s="29" t="e">
        <f t="shared" si="2"/>
        <v>#DIV/0!</v>
      </c>
      <c r="M18" s="27" t="e">
        <f t="shared" si="2"/>
        <v>#DIV/0!</v>
      </c>
      <c r="N18" s="28" t="e">
        <f t="shared" si="2"/>
        <v>#DIV/0!</v>
      </c>
      <c r="O18" s="30" t="e">
        <f t="shared" si="2"/>
        <v>#DIV/0!</v>
      </c>
    </row>
    <row r="19" spans="1:15" s="2" customFormat="1" ht="31.5" customHeight="1">
      <c r="A19" s="93" t="s">
        <v>50</v>
      </c>
      <c r="B19" s="33" t="s">
        <v>1</v>
      </c>
      <c r="C19" s="60">
        <f>C13+C16</f>
        <v>0</v>
      </c>
      <c r="D19" s="61">
        <f aca="true" t="shared" si="3" ref="D19:N19">D13+D16</f>
        <v>0</v>
      </c>
      <c r="E19" s="61">
        <f t="shared" si="3"/>
        <v>0</v>
      </c>
      <c r="F19" s="61">
        <f t="shared" si="3"/>
        <v>0</v>
      </c>
      <c r="G19" s="61">
        <f t="shared" si="3"/>
        <v>0</v>
      </c>
      <c r="H19" s="61">
        <f t="shared" si="3"/>
        <v>0</v>
      </c>
      <c r="I19" s="61">
        <f t="shared" si="3"/>
        <v>0</v>
      </c>
      <c r="J19" s="61">
        <f t="shared" si="3"/>
        <v>0</v>
      </c>
      <c r="K19" s="62">
        <f t="shared" si="3"/>
        <v>0</v>
      </c>
      <c r="L19" s="63">
        <f t="shared" si="3"/>
        <v>0</v>
      </c>
      <c r="M19" s="61">
        <f t="shared" si="3"/>
        <v>0</v>
      </c>
      <c r="N19" s="62">
        <f t="shared" si="3"/>
        <v>0</v>
      </c>
      <c r="O19" s="34">
        <f>SUM(C19:N19)</f>
        <v>0</v>
      </c>
    </row>
    <row r="20" spans="1:15" s="2" customFormat="1" ht="31.5" customHeight="1" thickBot="1">
      <c r="A20" s="94"/>
      <c r="B20" s="31" t="s">
        <v>2</v>
      </c>
      <c r="C20" s="56">
        <f>C14</f>
        <v>0</v>
      </c>
      <c r="D20" s="57">
        <f aca="true" t="shared" si="4" ref="D20:N20">D14</f>
        <v>0</v>
      </c>
      <c r="E20" s="57">
        <f t="shared" si="4"/>
        <v>0</v>
      </c>
      <c r="F20" s="57">
        <f t="shared" si="4"/>
        <v>0</v>
      </c>
      <c r="G20" s="57">
        <f t="shared" si="4"/>
        <v>0</v>
      </c>
      <c r="H20" s="57">
        <f t="shared" si="4"/>
        <v>0</v>
      </c>
      <c r="I20" s="57">
        <f t="shared" si="4"/>
        <v>0</v>
      </c>
      <c r="J20" s="57">
        <f t="shared" si="4"/>
        <v>0</v>
      </c>
      <c r="K20" s="58">
        <f t="shared" si="4"/>
        <v>0</v>
      </c>
      <c r="L20" s="59">
        <f t="shared" si="4"/>
        <v>0</v>
      </c>
      <c r="M20" s="57">
        <f t="shared" si="4"/>
        <v>0</v>
      </c>
      <c r="N20" s="58">
        <f t="shared" si="4"/>
        <v>0</v>
      </c>
      <c r="O20" s="25">
        <f>SUM(C20:N20)</f>
        <v>0</v>
      </c>
    </row>
    <row r="21" spans="1:15" s="2" customFormat="1" ht="34.5" customHeight="1" thickBot="1" thickTop="1">
      <c r="A21" s="95"/>
      <c r="B21" s="32" t="s">
        <v>3</v>
      </c>
      <c r="C21" s="26" t="e">
        <f aca="true" t="shared" si="5" ref="C21:O21">ROUNDUP(C19/C20,1)</f>
        <v>#DIV/0!</v>
      </c>
      <c r="D21" s="27" t="e">
        <f t="shared" si="5"/>
        <v>#DIV/0!</v>
      </c>
      <c r="E21" s="27" t="e">
        <f t="shared" si="5"/>
        <v>#DIV/0!</v>
      </c>
      <c r="F21" s="27" t="e">
        <f t="shared" si="5"/>
        <v>#DIV/0!</v>
      </c>
      <c r="G21" s="27" t="e">
        <f t="shared" si="5"/>
        <v>#DIV/0!</v>
      </c>
      <c r="H21" s="27" t="e">
        <f t="shared" si="5"/>
        <v>#DIV/0!</v>
      </c>
      <c r="I21" s="27" t="e">
        <f t="shared" si="5"/>
        <v>#DIV/0!</v>
      </c>
      <c r="J21" s="27" t="e">
        <f t="shared" si="5"/>
        <v>#DIV/0!</v>
      </c>
      <c r="K21" s="28" t="e">
        <f t="shared" si="5"/>
        <v>#DIV/0!</v>
      </c>
      <c r="L21" s="29" t="e">
        <f t="shared" si="5"/>
        <v>#DIV/0!</v>
      </c>
      <c r="M21" s="27" t="e">
        <f t="shared" si="5"/>
        <v>#DIV/0!</v>
      </c>
      <c r="N21" s="28" t="e">
        <f t="shared" si="5"/>
        <v>#DIV/0!</v>
      </c>
      <c r="O21" s="46" t="e">
        <f t="shared" si="5"/>
        <v>#DIV/0!</v>
      </c>
    </row>
    <row r="22" spans="2:15" s="55" customFormat="1" ht="15" customHeight="1">
      <c r="B22" s="52"/>
      <c r="C22" s="53"/>
      <c r="D22" s="53"/>
      <c r="E22" s="53"/>
      <c r="F22" s="53"/>
      <c r="G22" s="53"/>
      <c r="H22" s="53"/>
      <c r="I22" s="53"/>
      <c r="J22" s="53"/>
      <c r="K22" s="53"/>
      <c r="L22" s="53"/>
      <c r="M22" s="53"/>
      <c r="N22" s="53"/>
      <c r="O22" s="54"/>
    </row>
    <row r="23" spans="1:17" ht="22.5" customHeight="1">
      <c r="A23" s="51" t="s">
        <v>91</v>
      </c>
      <c r="C23" s="5"/>
      <c r="E23" s="12"/>
      <c r="F23" s="12"/>
      <c r="G23" s="12"/>
      <c r="H23" s="12"/>
      <c r="I23" s="12"/>
      <c r="J23" s="12"/>
      <c r="K23" s="12"/>
      <c r="L23" s="19" t="s">
        <v>81</v>
      </c>
      <c r="M23" s="7"/>
      <c r="N23" s="3" t="s">
        <v>82</v>
      </c>
      <c r="O23" s="12"/>
      <c r="P23" s="12"/>
      <c r="Q23" s="13"/>
    </row>
    <row r="24" spans="1:17" ht="8.25" customHeight="1" thickBot="1">
      <c r="A24" s="51"/>
      <c r="C24" s="5"/>
      <c r="E24" s="12"/>
      <c r="F24" s="12"/>
      <c r="G24" s="12"/>
      <c r="H24" s="12"/>
      <c r="I24" s="12"/>
      <c r="J24" s="12"/>
      <c r="K24" s="12"/>
      <c r="L24" s="12"/>
      <c r="M24" s="12"/>
      <c r="N24" s="12"/>
      <c r="O24" s="12"/>
      <c r="P24" s="12"/>
      <c r="Q24" s="13"/>
    </row>
    <row r="25" spans="1:15" s="2" customFormat="1" ht="30" customHeight="1">
      <c r="A25" s="85" t="s">
        <v>51</v>
      </c>
      <c r="B25" s="87" t="s">
        <v>13</v>
      </c>
      <c r="C25" s="43"/>
      <c r="D25" s="40"/>
      <c r="E25" s="40"/>
      <c r="F25" s="44" t="s">
        <v>14</v>
      </c>
      <c r="G25" s="45"/>
      <c r="H25" s="40" t="s">
        <v>15</v>
      </c>
      <c r="I25" s="40"/>
      <c r="J25" s="40"/>
      <c r="K25" s="41"/>
      <c r="L25" s="42" t="s">
        <v>14</v>
      </c>
      <c r="M25" s="45"/>
      <c r="N25" s="41" t="s">
        <v>15</v>
      </c>
      <c r="O25" s="91" t="s">
        <v>64</v>
      </c>
    </row>
    <row r="26" spans="1:15" s="2" customFormat="1" ht="30" customHeight="1" thickBot="1">
      <c r="A26" s="86"/>
      <c r="B26" s="88"/>
      <c r="C26" s="35" t="s">
        <v>16</v>
      </c>
      <c r="D26" s="36" t="s">
        <v>17</v>
      </c>
      <c r="E26" s="36" t="s">
        <v>18</v>
      </c>
      <c r="F26" s="36" t="s">
        <v>19</v>
      </c>
      <c r="G26" s="36" t="s">
        <v>20</v>
      </c>
      <c r="H26" s="36" t="s">
        <v>21</v>
      </c>
      <c r="I26" s="36" t="s">
        <v>22</v>
      </c>
      <c r="J26" s="36" t="s">
        <v>23</v>
      </c>
      <c r="K26" s="37" t="s">
        <v>24</v>
      </c>
      <c r="L26" s="38" t="s">
        <v>25</v>
      </c>
      <c r="M26" s="36" t="s">
        <v>26</v>
      </c>
      <c r="N26" s="37" t="s">
        <v>27</v>
      </c>
      <c r="O26" s="92"/>
    </row>
    <row r="27" spans="1:15" s="2" customFormat="1" ht="33" customHeight="1">
      <c r="A27" s="78" t="s">
        <v>54</v>
      </c>
      <c r="B27" s="33" t="s">
        <v>1</v>
      </c>
      <c r="C27" s="8"/>
      <c r="D27" s="9"/>
      <c r="E27" s="9"/>
      <c r="F27" s="9"/>
      <c r="G27" s="9"/>
      <c r="H27" s="9"/>
      <c r="I27" s="9"/>
      <c r="J27" s="9"/>
      <c r="K27" s="10"/>
      <c r="L27" s="11"/>
      <c r="M27" s="9"/>
      <c r="N27" s="10"/>
      <c r="O27" s="34">
        <f>SUM(C27:N27)</f>
        <v>0</v>
      </c>
    </row>
    <row r="28" spans="1:15" s="2" customFormat="1" ht="31.5" customHeight="1" thickBot="1">
      <c r="A28" s="78"/>
      <c r="B28" s="31" t="s">
        <v>2</v>
      </c>
      <c r="C28" s="14"/>
      <c r="D28" s="15"/>
      <c r="E28" s="15"/>
      <c r="F28" s="15"/>
      <c r="G28" s="15"/>
      <c r="H28" s="15"/>
      <c r="I28" s="15"/>
      <c r="J28" s="15"/>
      <c r="K28" s="16"/>
      <c r="L28" s="17"/>
      <c r="M28" s="15"/>
      <c r="N28" s="16"/>
      <c r="O28" s="25">
        <f>SUM(C28:N28)</f>
        <v>0</v>
      </c>
    </row>
    <row r="29" spans="1:15" s="2" customFormat="1" ht="28.5" customHeight="1" thickBot="1" thickTop="1">
      <c r="A29" s="79"/>
      <c r="B29" s="39" t="s">
        <v>3</v>
      </c>
      <c r="C29" s="26" t="e">
        <f aca="true" t="shared" si="6" ref="C29:N29">ROUNDUP(C27/C28,1)</f>
        <v>#DIV/0!</v>
      </c>
      <c r="D29" s="27" t="e">
        <f t="shared" si="6"/>
        <v>#DIV/0!</v>
      </c>
      <c r="E29" s="27" t="e">
        <f t="shared" si="6"/>
        <v>#DIV/0!</v>
      </c>
      <c r="F29" s="27" t="e">
        <f t="shared" si="6"/>
        <v>#DIV/0!</v>
      </c>
      <c r="G29" s="27" t="e">
        <f t="shared" si="6"/>
        <v>#DIV/0!</v>
      </c>
      <c r="H29" s="27" t="e">
        <f t="shared" si="6"/>
        <v>#DIV/0!</v>
      </c>
      <c r="I29" s="27" t="e">
        <f t="shared" si="6"/>
        <v>#DIV/0!</v>
      </c>
      <c r="J29" s="27" t="e">
        <f t="shared" si="6"/>
        <v>#DIV/0!</v>
      </c>
      <c r="K29" s="28" t="e">
        <f t="shared" si="6"/>
        <v>#DIV/0!</v>
      </c>
      <c r="L29" s="29" t="e">
        <f t="shared" si="6"/>
        <v>#DIV/0!</v>
      </c>
      <c r="M29" s="27" t="e">
        <f t="shared" si="6"/>
        <v>#DIV/0!</v>
      </c>
      <c r="N29" s="28" t="e">
        <f t="shared" si="6"/>
        <v>#DIV/0!</v>
      </c>
      <c r="O29" s="46" t="e">
        <f>ROUNDUP(O27/O28,1)</f>
        <v>#DIV/0!</v>
      </c>
    </row>
    <row r="30" spans="5:17" ht="13.5">
      <c r="E30" s="13"/>
      <c r="F30" s="13"/>
      <c r="G30" s="13"/>
      <c r="H30" s="13"/>
      <c r="I30" s="13"/>
      <c r="J30" s="13"/>
      <c r="K30" s="13"/>
      <c r="L30" s="13"/>
      <c r="M30" s="13"/>
      <c r="N30" s="13"/>
      <c r="O30" s="13"/>
      <c r="P30" s="13"/>
      <c r="Q30" s="13"/>
    </row>
    <row r="31" spans="1:14" ht="24" customHeight="1">
      <c r="A31" s="4" t="s">
        <v>92</v>
      </c>
      <c r="L31" s="19" t="s">
        <v>79</v>
      </c>
      <c r="M31" s="7"/>
      <c r="N31" s="3" t="s">
        <v>80</v>
      </c>
    </row>
    <row r="32" ht="8.25" customHeight="1" thickBot="1">
      <c r="A32" s="4"/>
    </row>
    <row r="33" spans="1:15" s="2" customFormat="1" ht="30" customHeight="1">
      <c r="A33" s="85" t="s">
        <v>51</v>
      </c>
      <c r="B33" s="87" t="s">
        <v>13</v>
      </c>
      <c r="C33" s="43"/>
      <c r="D33" s="40"/>
      <c r="E33" s="40"/>
      <c r="F33" s="44" t="s">
        <v>14</v>
      </c>
      <c r="G33" s="45"/>
      <c r="H33" s="40" t="s">
        <v>15</v>
      </c>
      <c r="I33" s="40"/>
      <c r="J33" s="40"/>
      <c r="K33" s="41"/>
      <c r="L33" s="42" t="s">
        <v>14</v>
      </c>
      <c r="M33" s="45"/>
      <c r="N33" s="41" t="s">
        <v>15</v>
      </c>
      <c r="O33" s="89" t="s">
        <v>49</v>
      </c>
    </row>
    <row r="34" spans="1:15" s="2" customFormat="1" ht="30" customHeight="1" thickBot="1">
      <c r="A34" s="86"/>
      <c r="B34" s="88"/>
      <c r="C34" s="35" t="s">
        <v>16</v>
      </c>
      <c r="D34" s="36" t="s">
        <v>17</v>
      </c>
      <c r="E34" s="36" t="s">
        <v>18</v>
      </c>
      <c r="F34" s="36" t="s">
        <v>19</v>
      </c>
      <c r="G34" s="36" t="s">
        <v>20</v>
      </c>
      <c r="H34" s="36" t="s">
        <v>21</v>
      </c>
      <c r="I34" s="36" t="s">
        <v>22</v>
      </c>
      <c r="J34" s="36" t="s">
        <v>23</v>
      </c>
      <c r="K34" s="37" t="s">
        <v>24</v>
      </c>
      <c r="L34" s="38" t="s">
        <v>25</v>
      </c>
      <c r="M34" s="36" t="s">
        <v>26</v>
      </c>
      <c r="N34" s="37" t="s">
        <v>27</v>
      </c>
      <c r="O34" s="90"/>
    </row>
    <row r="35" spans="1:15" s="2" customFormat="1" ht="31.5" customHeight="1">
      <c r="A35" s="78" t="s">
        <v>52</v>
      </c>
      <c r="B35" s="33" t="s">
        <v>1</v>
      </c>
      <c r="C35" s="8"/>
      <c r="D35" s="9"/>
      <c r="E35" s="9"/>
      <c r="F35" s="9"/>
      <c r="G35" s="9"/>
      <c r="H35" s="9"/>
      <c r="I35" s="9"/>
      <c r="J35" s="9"/>
      <c r="K35" s="10"/>
      <c r="L35" s="11"/>
      <c r="M35" s="9"/>
      <c r="N35" s="10"/>
      <c r="O35" s="34">
        <f>SUM(C35:N35)</f>
        <v>0</v>
      </c>
    </row>
    <row r="36" spans="1:15" s="2" customFormat="1" ht="31.5" customHeight="1" thickBot="1">
      <c r="A36" s="78"/>
      <c r="B36" s="31" t="s">
        <v>2</v>
      </c>
      <c r="C36" s="14"/>
      <c r="D36" s="15"/>
      <c r="E36" s="15"/>
      <c r="F36" s="15"/>
      <c r="G36" s="15"/>
      <c r="H36" s="15"/>
      <c r="I36" s="15"/>
      <c r="J36" s="15"/>
      <c r="K36" s="16"/>
      <c r="L36" s="17"/>
      <c r="M36" s="15"/>
      <c r="N36" s="16"/>
      <c r="O36" s="25">
        <f>SUM(C36:N36)</f>
        <v>0</v>
      </c>
    </row>
    <row r="37" spans="1:15" s="2" customFormat="1" ht="34.5" customHeight="1" thickBot="1" thickTop="1">
      <c r="A37" s="79"/>
      <c r="B37" s="32" t="s">
        <v>3</v>
      </c>
      <c r="C37" s="26" t="e">
        <f aca="true" t="shared" si="7" ref="C37:N37">ROUNDUP(C35/C36,1)</f>
        <v>#DIV/0!</v>
      </c>
      <c r="D37" s="27" t="e">
        <f t="shared" si="7"/>
        <v>#DIV/0!</v>
      </c>
      <c r="E37" s="27" t="e">
        <f t="shared" si="7"/>
        <v>#DIV/0!</v>
      </c>
      <c r="F37" s="27" t="e">
        <f t="shared" si="7"/>
        <v>#DIV/0!</v>
      </c>
      <c r="G37" s="27" t="e">
        <f t="shared" si="7"/>
        <v>#DIV/0!</v>
      </c>
      <c r="H37" s="27" t="e">
        <f t="shared" si="7"/>
        <v>#DIV/0!</v>
      </c>
      <c r="I37" s="27" t="e">
        <f t="shared" si="7"/>
        <v>#DIV/0!</v>
      </c>
      <c r="J37" s="27" t="e">
        <f t="shared" si="7"/>
        <v>#DIV/0!</v>
      </c>
      <c r="K37" s="28" t="e">
        <f t="shared" si="7"/>
        <v>#DIV/0!</v>
      </c>
      <c r="L37" s="29" t="e">
        <f t="shared" si="7"/>
        <v>#DIV/0!</v>
      </c>
      <c r="M37" s="27" t="e">
        <f t="shared" si="7"/>
        <v>#DIV/0!</v>
      </c>
      <c r="N37" s="28" t="e">
        <f t="shared" si="7"/>
        <v>#DIV/0!</v>
      </c>
      <c r="O37" s="30" t="e">
        <f>ROUNDUP(O35/O36,1)</f>
        <v>#DIV/0!</v>
      </c>
    </row>
    <row r="38" spans="1:15" s="2" customFormat="1" ht="31.5" customHeight="1">
      <c r="A38" s="80" t="s">
        <v>53</v>
      </c>
      <c r="B38" s="33" t="s">
        <v>1</v>
      </c>
      <c r="C38" s="8"/>
      <c r="D38" s="9"/>
      <c r="E38" s="9"/>
      <c r="F38" s="9"/>
      <c r="G38" s="9"/>
      <c r="H38" s="9"/>
      <c r="I38" s="9"/>
      <c r="J38" s="9"/>
      <c r="K38" s="10"/>
      <c r="L38" s="11"/>
      <c r="M38" s="9"/>
      <c r="N38" s="10"/>
      <c r="O38" s="34">
        <f>SUM(C38:N38)</f>
        <v>0</v>
      </c>
    </row>
    <row r="39" spans="1:15" s="2" customFormat="1" ht="31.5" customHeight="1" thickBot="1">
      <c r="A39" s="81"/>
      <c r="B39" s="31" t="s">
        <v>2</v>
      </c>
      <c r="C39" s="56">
        <f>C36</f>
        <v>0</v>
      </c>
      <c r="D39" s="57">
        <f aca="true" t="shared" si="8" ref="D39:N39">D36</f>
        <v>0</v>
      </c>
      <c r="E39" s="57">
        <f t="shared" si="8"/>
        <v>0</v>
      </c>
      <c r="F39" s="57">
        <f t="shared" si="8"/>
        <v>0</v>
      </c>
      <c r="G39" s="57">
        <f t="shared" si="8"/>
        <v>0</v>
      </c>
      <c r="H39" s="57">
        <f t="shared" si="8"/>
        <v>0</v>
      </c>
      <c r="I39" s="57">
        <f t="shared" si="8"/>
        <v>0</v>
      </c>
      <c r="J39" s="57">
        <f t="shared" si="8"/>
        <v>0</v>
      </c>
      <c r="K39" s="58">
        <f t="shared" si="8"/>
        <v>0</v>
      </c>
      <c r="L39" s="59">
        <f t="shared" si="8"/>
        <v>0</v>
      </c>
      <c r="M39" s="57">
        <f t="shared" si="8"/>
        <v>0</v>
      </c>
      <c r="N39" s="58">
        <f t="shared" si="8"/>
        <v>0</v>
      </c>
      <c r="O39" s="25">
        <f>SUM(C39:N39)</f>
        <v>0</v>
      </c>
    </row>
    <row r="40" spans="1:15" s="2" customFormat="1" ht="34.5" customHeight="1" thickBot="1" thickTop="1">
      <c r="A40" s="82"/>
      <c r="B40" s="32" t="s">
        <v>3</v>
      </c>
      <c r="C40" s="26" t="e">
        <f aca="true" t="shared" si="9" ref="C40:O40">ROUNDUP(C38/C39,1)</f>
        <v>#DIV/0!</v>
      </c>
      <c r="D40" s="27" t="e">
        <f t="shared" si="9"/>
        <v>#DIV/0!</v>
      </c>
      <c r="E40" s="27" t="e">
        <f t="shared" si="9"/>
        <v>#DIV/0!</v>
      </c>
      <c r="F40" s="27" t="e">
        <f t="shared" si="9"/>
        <v>#DIV/0!</v>
      </c>
      <c r="G40" s="27" t="e">
        <f t="shared" si="9"/>
        <v>#DIV/0!</v>
      </c>
      <c r="H40" s="27" t="e">
        <f t="shared" si="9"/>
        <v>#DIV/0!</v>
      </c>
      <c r="I40" s="27" t="e">
        <f t="shared" si="9"/>
        <v>#DIV/0!</v>
      </c>
      <c r="J40" s="27" t="e">
        <f t="shared" si="9"/>
        <v>#DIV/0!</v>
      </c>
      <c r="K40" s="28" t="e">
        <f t="shared" si="9"/>
        <v>#DIV/0!</v>
      </c>
      <c r="L40" s="29" t="e">
        <f t="shared" si="9"/>
        <v>#DIV/0!</v>
      </c>
      <c r="M40" s="27" t="e">
        <f t="shared" si="9"/>
        <v>#DIV/0!</v>
      </c>
      <c r="N40" s="28" t="e">
        <f t="shared" si="9"/>
        <v>#DIV/0!</v>
      </c>
      <c r="O40" s="30" t="e">
        <f t="shared" si="9"/>
        <v>#DIV/0!</v>
      </c>
    </row>
    <row r="41" spans="1:15" s="2" customFormat="1" ht="31.5" customHeight="1">
      <c r="A41" s="93" t="s">
        <v>50</v>
      </c>
      <c r="B41" s="33" t="s">
        <v>1</v>
      </c>
      <c r="C41" s="60">
        <f>C35+C38</f>
        <v>0</v>
      </c>
      <c r="D41" s="61">
        <f aca="true" t="shared" si="10" ref="D41:N41">D35+D38</f>
        <v>0</v>
      </c>
      <c r="E41" s="61">
        <f t="shared" si="10"/>
        <v>0</v>
      </c>
      <c r="F41" s="61">
        <f t="shared" si="10"/>
        <v>0</v>
      </c>
      <c r="G41" s="61">
        <f t="shared" si="10"/>
        <v>0</v>
      </c>
      <c r="H41" s="61">
        <f t="shared" si="10"/>
        <v>0</v>
      </c>
      <c r="I41" s="61">
        <f t="shared" si="10"/>
        <v>0</v>
      </c>
      <c r="J41" s="61">
        <f t="shared" si="10"/>
        <v>0</v>
      </c>
      <c r="K41" s="62">
        <f t="shared" si="10"/>
        <v>0</v>
      </c>
      <c r="L41" s="63">
        <f t="shared" si="10"/>
        <v>0</v>
      </c>
      <c r="M41" s="61">
        <f t="shared" si="10"/>
        <v>0</v>
      </c>
      <c r="N41" s="62">
        <f t="shared" si="10"/>
        <v>0</v>
      </c>
      <c r="O41" s="34">
        <f>SUM(C41:N41)</f>
        <v>0</v>
      </c>
    </row>
    <row r="42" spans="1:15" s="2" customFormat="1" ht="31.5" customHeight="1" thickBot="1">
      <c r="A42" s="94"/>
      <c r="B42" s="31" t="s">
        <v>2</v>
      </c>
      <c r="C42" s="56">
        <f>C36</f>
        <v>0</v>
      </c>
      <c r="D42" s="57">
        <f aca="true" t="shared" si="11" ref="D42:N42">D36</f>
        <v>0</v>
      </c>
      <c r="E42" s="57">
        <f t="shared" si="11"/>
        <v>0</v>
      </c>
      <c r="F42" s="57">
        <f t="shared" si="11"/>
        <v>0</v>
      </c>
      <c r="G42" s="57">
        <f t="shared" si="11"/>
        <v>0</v>
      </c>
      <c r="H42" s="57">
        <f t="shared" si="11"/>
        <v>0</v>
      </c>
      <c r="I42" s="57">
        <f t="shared" si="11"/>
        <v>0</v>
      </c>
      <c r="J42" s="57">
        <f t="shared" si="11"/>
        <v>0</v>
      </c>
      <c r="K42" s="58">
        <f t="shared" si="11"/>
        <v>0</v>
      </c>
      <c r="L42" s="59">
        <f t="shared" si="11"/>
        <v>0</v>
      </c>
      <c r="M42" s="57">
        <f t="shared" si="11"/>
        <v>0</v>
      </c>
      <c r="N42" s="58">
        <f t="shared" si="11"/>
        <v>0</v>
      </c>
      <c r="O42" s="25">
        <f>SUM(C42:N42)</f>
        <v>0</v>
      </c>
    </row>
    <row r="43" spans="1:15" s="2" customFormat="1" ht="34.5" customHeight="1" thickBot="1" thickTop="1">
      <c r="A43" s="95"/>
      <c r="B43" s="32" t="s">
        <v>3</v>
      </c>
      <c r="C43" s="26" t="e">
        <f aca="true" t="shared" si="12" ref="C43:O43">ROUNDUP(C41/C42,1)</f>
        <v>#DIV/0!</v>
      </c>
      <c r="D43" s="27" t="e">
        <f t="shared" si="12"/>
        <v>#DIV/0!</v>
      </c>
      <c r="E43" s="27" t="e">
        <f t="shared" si="12"/>
        <v>#DIV/0!</v>
      </c>
      <c r="F43" s="27" t="e">
        <f t="shared" si="12"/>
        <v>#DIV/0!</v>
      </c>
      <c r="G43" s="27" t="e">
        <f t="shared" si="12"/>
        <v>#DIV/0!</v>
      </c>
      <c r="H43" s="27" t="e">
        <f t="shared" si="12"/>
        <v>#DIV/0!</v>
      </c>
      <c r="I43" s="27" t="e">
        <f t="shared" si="12"/>
        <v>#DIV/0!</v>
      </c>
      <c r="J43" s="27" t="e">
        <f t="shared" si="12"/>
        <v>#DIV/0!</v>
      </c>
      <c r="K43" s="28" t="e">
        <f t="shared" si="12"/>
        <v>#DIV/0!</v>
      </c>
      <c r="L43" s="29" t="e">
        <f t="shared" si="12"/>
        <v>#DIV/0!</v>
      </c>
      <c r="M43" s="27" t="e">
        <f t="shared" si="12"/>
        <v>#DIV/0!</v>
      </c>
      <c r="N43" s="28" t="e">
        <f t="shared" si="12"/>
        <v>#DIV/0!</v>
      </c>
      <c r="O43" s="46" t="e">
        <f t="shared" si="12"/>
        <v>#DIV/0!</v>
      </c>
    </row>
    <row r="44" spans="2:15" s="55" customFormat="1" ht="14.25" customHeight="1">
      <c r="B44" s="52"/>
      <c r="C44" s="53"/>
      <c r="D44" s="53"/>
      <c r="E44" s="53"/>
      <c r="F44" s="53"/>
      <c r="G44" s="53"/>
      <c r="H44" s="53"/>
      <c r="I44" s="53"/>
      <c r="J44" s="53"/>
      <c r="K44" s="53"/>
      <c r="L44" s="53"/>
      <c r="M44" s="53"/>
      <c r="N44" s="53"/>
      <c r="O44" s="54"/>
    </row>
    <row r="45" spans="1:17" ht="24" customHeight="1">
      <c r="A45" s="51" t="s">
        <v>93</v>
      </c>
      <c r="C45" s="5"/>
      <c r="E45" s="12"/>
      <c r="F45" s="12"/>
      <c r="G45" s="12"/>
      <c r="H45" s="12"/>
      <c r="I45" s="12"/>
      <c r="J45" s="12"/>
      <c r="K45" s="12"/>
      <c r="L45" s="19" t="s">
        <v>81</v>
      </c>
      <c r="M45" s="7"/>
      <c r="N45" s="3" t="s">
        <v>83</v>
      </c>
      <c r="O45" s="12"/>
      <c r="P45" s="12"/>
      <c r="Q45" s="13"/>
    </row>
    <row r="46" spans="1:17" ht="9" customHeight="1" thickBot="1">
      <c r="A46" s="51"/>
      <c r="C46" s="5"/>
      <c r="E46" s="12"/>
      <c r="F46" s="12"/>
      <c r="G46" s="12"/>
      <c r="H46" s="12"/>
      <c r="I46" s="12"/>
      <c r="J46" s="12"/>
      <c r="K46" s="12"/>
      <c r="L46" s="12"/>
      <c r="M46" s="12"/>
      <c r="N46" s="12"/>
      <c r="O46" s="12"/>
      <c r="P46" s="12"/>
      <c r="Q46" s="13"/>
    </row>
    <row r="47" spans="1:15" s="2" customFormat="1" ht="30" customHeight="1">
      <c r="A47" s="85" t="s">
        <v>51</v>
      </c>
      <c r="B47" s="87" t="s">
        <v>13</v>
      </c>
      <c r="C47" s="43"/>
      <c r="D47" s="40"/>
      <c r="E47" s="40"/>
      <c r="F47" s="44" t="s">
        <v>14</v>
      </c>
      <c r="G47" s="45"/>
      <c r="H47" s="40" t="s">
        <v>15</v>
      </c>
      <c r="I47" s="40"/>
      <c r="J47" s="40"/>
      <c r="K47" s="41"/>
      <c r="L47" s="42" t="s">
        <v>14</v>
      </c>
      <c r="M47" s="45"/>
      <c r="N47" s="41" t="s">
        <v>15</v>
      </c>
      <c r="O47" s="91" t="s">
        <v>65</v>
      </c>
    </row>
    <row r="48" spans="1:15" s="2" customFormat="1" ht="30" customHeight="1" thickBot="1">
      <c r="A48" s="86"/>
      <c r="B48" s="88"/>
      <c r="C48" s="35" t="s">
        <v>16</v>
      </c>
      <c r="D48" s="36" t="s">
        <v>17</v>
      </c>
      <c r="E48" s="36" t="s">
        <v>18</v>
      </c>
      <c r="F48" s="36" t="s">
        <v>19</v>
      </c>
      <c r="G48" s="36" t="s">
        <v>20</v>
      </c>
      <c r="H48" s="36" t="s">
        <v>21</v>
      </c>
      <c r="I48" s="36" t="s">
        <v>22</v>
      </c>
      <c r="J48" s="36" t="s">
        <v>23</v>
      </c>
      <c r="K48" s="37" t="s">
        <v>24</v>
      </c>
      <c r="L48" s="38" t="s">
        <v>25</v>
      </c>
      <c r="M48" s="36" t="s">
        <v>26</v>
      </c>
      <c r="N48" s="37" t="s">
        <v>27</v>
      </c>
      <c r="O48" s="92"/>
    </row>
    <row r="49" spans="1:15" s="2" customFormat="1" ht="33" customHeight="1" thickBot="1">
      <c r="A49" s="78" t="s">
        <v>54</v>
      </c>
      <c r="B49" s="33" t="s">
        <v>1</v>
      </c>
      <c r="C49" s="14"/>
      <c r="D49" s="15"/>
      <c r="E49" s="15"/>
      <c r="F49" s="15"/>
      <c r="G49" s="15"/>
      <c r="H49" s="15"/>
      <c r="I49" s="15"/>
      <c r="J49" s="15"/>
      <c r="K49" s="16"/>
      <c r="L49" s="17"/>
      <c r="M49" s="15"/>
      <c r="N49" s="16"/>
      <c r="O49" s="34">
        <f>SUM(C49:N49)</f>
        <v>0</v>
      </c>
    </row>
    <row r="50" spans="1:15" s="2" customFormat="1" ht="31.5" customHeight="1" thickBot="1" thickTop="1">
      <c r="A50" s="78"/>
      <c r="B50" s="31" t="s">
        <v>2</v>
      </c>
      <c r="C50" s="14"/>
      <c r="D50" s="15"/>
      <c r="E50" s="15"/>
      <c r="F50" s="15"/>
      <c r="G50" s="15"/>
      <c r="H50" s="15"/>
      <c r="I50" s="15"/>
      <c r="J50" s="15"/>
      <c r="K50" s="16"/>
      <c r="L50" s="17"/>
      <c r="M50" s="15"/>
      <c r="N50" s="16"/>
      <c r="O50" s="25">
        <f>SUM(C50:N50)</f>
        <v>0</v>
      </c>
    </row>
    <row r="51" spans="1:15" s="2" customFormat="1" ht="28.5" customHeight="1" thickBot="1" thickTop="1">
      <c r="A51" s="79"/>
      <c r="B51" s="39" t="s">
        <v>3</v>
      </c>
      <c r="C51" s="26" t="e">
        <f aca="true" t="shared" si="13" ref="C51:N51">ROUNDUP(C49/C50,1)</f>
        <v>#DIV/0!</v>
      </c>
      <c r="D51" s="27" t="e">
        <f t="shared" si="13"/>
        <v>#DIV/0!</v>
      </c>
      <c r="E51" s="27" t="e">
        <f t="shared" si="13"/>
        <v>#DIV/0!</v>
      </c>
      <c r="F51" s="27" t="e">
        <f t="shared" si="13"/>
        <v>#DIV/0!</v>
      </c>
      <c r="G51" s="27" t="e">
        <f t="shared" si="13"/>
        <v>#DIV/0!</v>
      </c>
      <c r="H51" s="27" t="e">
        <f t="shared" si="13"/>
        <v>#DIV/0!</v>
      </c>
      <c r="I51" s="27" t="e">
        <f t="shared" si="13"/>
        <v>#DIV/0!</v>
      </c>
      <c r="J51" s="27" t="e">
        <f t="shared" si="13"/>
        <v>#DIV/0!</v>
      </c>
      <c r="K51" s="28" t="e">
        <f t="shared" si="13"/>
        <v>#DIV/0!</v>
      </c>
      <c r="L51" s="29" t="e">
        <f t="shared" si="13"/>
        <v>#DIV/0!</v>
      </c>
      <c r="M51" s="27" t="e">
        <f t="shared" si="13"/>
        <v>#DIV/0!</v>
      </c>
      <c r="N51" s="28" t="e">
        <f t="shared" si="13"/>
        <v>#DIV/0!</v>
      </c>
      <c r="O51" s="46" t="e">
        <f>ROUNDUP(O49/O50,1)</f>
        <v>#DIV/0!</v>
      </c>
    </row>
    <row r="54" ht="14.25">
      <c r="A54" s="50" t="s">
        <v>89</v>
      </c>
    </row>
    <row r="56" ht="13.5">
      <c r="A56" s="3" t="s">
        <v>145</v>
      </c>
    </row>
    <row r="57" spans="4:9" ht="13.5">
      <c r="D57" s="18"/>
      <c r="F57" s="18"/>
      <c r="H57" s="64"/>
      <c r="I57" s="18"/>
    </row>
    <row r="58" spans="4:12" ht="13.5">
      <c r="D58" s="3" t="s">
        <v>96</v>
      </c>
      <c r="F58" s="18"/>
      <c r="G58" s="66" t="s">
        <v>97</v>
      </c>
      <c r="H58" s="64"/>
      <c r="I58" s="18"/>
      <c r="L58" s="18" t="s">
        <v>100</v>
      </c>
    </row>
    <row r="59" spans="3:13" ht="22.5" customHeight="1">
      <c r="C59" s="19" t="s">
        <v>103</v>
      </c>
      <c r="D59" s="96">
        <f>O19</f>
        <v>0</v>
      </c>
      <c r="E59" s="96"/>
      <c r="F59" s="18" t="s">
        <v>4</v>
      </c>
      <c r="G59" s="96">
        <f>O41</f>
        <v>0</v>
      </c>
      <c r="H59" s="96"/>
      <c r="I59" s="64" t="s">
        <v>5</v>
      </c>
      <c r="J59" s="71">
        <f>O20</f>
        <v>0</v>
      </c>
      <c r="K59" s="3" t="s">
        <v>94</v>
      </c>
      <c r="L59" s="70" t="e">
        <f>ROUNDUP((D59+G59)/J59,1)</f>
        <v>#DIV/0!</v>
      </c>
      <c r="M59" s="3" t="s">
        <v>99</v>
      </c>
    </row>
    <row r="60" spans="4:10" ht="13.5">
      <c r="D60" s="18"/>
      <c r="F60" s="18"/>
      <c r="H60" s="64"/>
      <c r="I60" s="18"/>
      <c r="J60" s="72"/>
    </row>
    <row r="61" spans="4:12" ht="13.5">
      <c r="D61" s="3" t="s">
        <v>96</v>
      </c>
      <c r="F61" s="18"/>
      <c r="G61" s="66" t="s">
        <v>97</v>
      </c>
      <c r="H61" s="64"/>
      <c r="I61" s="18"/>
      <c r="J61" s="72"/>
      <c r="L61" s="18" t="s">
        <v>101</v>
      </c>
    </row>
    <row r="62" spans="3:13" ht="22.5" customHeight="1">
      <c r="C62" s="19" t="s">
        <v>104</v>
      </c>
      <c r="D62" s="96">
        <f>O27</f>
        <v>0</v>
      </c>
      <c r="E62" s="96"/>
      <c r="F62" s="18" t="s">
        <v>4</v>
      </c>
      <c r="G62" s="96">
        <f>O49</f>
        <v>0</v>
      </c>
      <c r="H62" s="96"/>
      <c r="I62" s="64" t="s">
        <v>5</v>
      </c>
      <c r="J62" s="71">
        <f>O28</f>
        <v>0</v>
      </c>
      <c r="K62" s="3" t="s">
        <v>94</v>
      </c>
      <c r="L62" s="70" t="e">
        <f>ROUNDUP((D62+G62)/J62,1)</f>
        <v>#DIV/0!</v>
      </c>
      <c r="M62" s="3" t="s">
        <v>99</v>
      </c>
    </row>
    <row r="63" spans="4:9" ht="13.5">
      <c r="D63" s="18"/>
      <c r="F63" s="18"/>
      <c r="H63" s="64"/>
      <c r="I63" s="18"/>
    </row>
    <row r="64" spans="4:9" ht="13.5">
      <c r="D64" s="18"/>
      <c r="F64" s="18"/>
      <c r="H64" s="64"/>
      <c r="I64" s="18" t="s">
        <v>71</v>
      </c>
    </row>
    <row r="65" spans="4:14" ht="22.5" customHeight="1">
      <c r="D65" s="66" t="s">
        <v>102</v>
      </c>
      <c r="F65" s="18"/>
      <c r="H65" s="64"/>
      <c r="I65" s="70" t="e">
        <f>ROUNDUP(SUM(L59,L62)/3,0)</f>
        <v>#DIV/0!</v>
      </c>
      <c r="J65" s="3" t="s">
        <v>8</v>
      </c>
      <c r="M65" s="3" t="s">
        <v>9</v>
      </c>
      <c r="N65" s="3" t="s">
        <v>73</v>
      </c>
    </row>
    <row r="66" spans="4:20" ht="13.5">
      <c r="D66" s="49"/>
      <c r="E66" s="49"/>
      <c r="F66" s="49"/>
      <c r="G66" s="49"/>
      <c r="H66" s="49"/>
      <c r="I66" s="49"/>
      <c r="J66" s="49"/>
      <c r="K66" s="49"/>
      <c r="L66" s="49"/>
      <c r="M66" s="49"/>
      <c r="N66" s="49"/>
      <c r="O66" s="49"/>
      <c r="P66" s="49"/>
      <c r="Q66" s="49"/>
      <c r="R66" s="49"/>
      <c r="S66" s="49"/>
      <c r="T66" s="49"/>
    </row>
    <row r="67" spans="4:20" ht="13.5">
      <c r="D67" s="49"/>
      <c r="E67" s="49"/>
      <c r="F67" s="49"/>
      <c r="G67" s="49"/>
      <c r="H67" s="49"/>
      <c r="I67" s="49"/>
      <c r="J67" s="49"/>
      <c r="K67" s="49"/>
      <c r="L67" s="49"/>
      <c r="M67" s="49"/>
      <c r="N67" s="49"/>
      <c r="O67" s="49"/>
      <c r="P67" s="49"/>
      <c r="Q67" s="49"/>
      <c r="R67" s="49"/>
      <c r="S67" s="49"/>
      <c r="T67" s="49"/>
    </row>
    <row r="68" ht="13.5">
      <c r="A68" s="3" t="s">
        <v>146</v>
      </c>
    </row>
    <row r="70" spans="4:12" ht="13.5">
      <c r="D70" s="3" t="s">
        <v>96</v>
      </c>
      <c r="F70" s="18"/>
      <c r="G70" s="66" t="s">
        <v>97</v>
      </c>
      <c r="H70" s="64"/>
      <c r="I70" s="18"/>
      <c r="L70" s="18" t="s">
        <v>100</v>
      </c>
    </row>
    <row r="71" spans="3:13" ht="22.5" customHeight="1">
      <c r="C71" s="19" t="s">
        <v>103</v>
      </c>
      <c r="D71" s="96">
        <f>O19</f>
        <v>0</v>
      </c>
      <c r="E71" s="96"/>
      <c r="F71" s="18" t="s">
        <v>4</v>
      </c>
      <c r="G71" s="96">
        <f>O41</f>
        <v>0</v>
      </c>
      <c r="H71" s="96"/>
      <c r="I71" s="64" t="s">
        <v>5</v>
      </c>
      <c r="J71" s="71">
        <f>O20</f>
        <v>0</v>
      </c>
      <c r="K71" s="3" t="s">
        <v>94</v>
      </c>
      <c r="L71" s="70" t="e">
        <f>ROUNDUP((D71+G71)/J71,1)</f>
        <v>#DIV/0!</v>
      </c>
      <c r="M71" s="3" t="s">
        <v>99</v>
      </c>
    </row>
    <row r="72" spans="4:10" ht="13.5">
      <c r="D72" s="18"/>
      <c r="F72" s="18"/>
      <c r="H72" s="64"/>
      <c r="I72" s="18"/>
      <c r="J72" s="72"/>
    </row>
    <row r="73" spans="4:12" ht="13.5">
      <c r="D73" s="3" t="s">
        <v>96</v>
      </c>
      <c r="F73" s="18"/>
      <c r="G73" s="66" t="s">
        <v>97</v>
      </c>
      <c r="H73" s="64"/>
      <c r="I73" s="18"/>
      <c r="J73" s="72"/>
      <c r="L73" s="18" t="s">
        <v>101</v>
      </c>
    </row>
    <row r="74" spans="3:13" ht="22.5" customHeight="1">
      <c r="C74" s="19" t="s">
        <v>104</v>
      </c>
      <c r="D74" s="96">
        <f>O27</f>
        <v>0</v>
      </c>
      <c r="E74" s="96"/>
      <c r="F74" s="18" t="s">
        <v>4</v>
      </c>
      <c r="G74" s="96">
        <f>O49</f>
        <v>0</v>
      </c>
      <c r="H74" s="96"/>
      <c r="I74" s="64" t="s">
        <v>5</v>
      </c>
      <c r="J74" s="71">
        <f>O28</f>
        <v>0</v>
      </c>
      <c r="K74" s="3" t="s">
        <v>94</v>
      </c>
      <c r="L74" s="70" t="e">
        <f>ROUNDUP((D74+G74)/J74,1)</f>
        <v>#DIV/0!</v>
      </c>
      <c r="M74" s="3" t="s">
        <v>99</v>
      </c>
    </row>
    <row r="75" spans="4:9" ht="13.5">
      <c r="D75" s="18"/>
      <c r="F75" s="18"/>
      <c r="H75" s="64"/>
      <c r="I75" s="18"/>
    </row>
    <row r="76" spans="4:9" ht="13.5">
      <c r="D76" s="18"/>
      <c r="F76" s="18"/>
      <c r="H76" s="64"/>
      <c r="I76" s="18" t="s">
        <v>75</v>
      </c>
    </row>
    <row r="77" spans="4:14" ht="22.5" customHeight="1">
      <c r="D77" s="66" t="s">
        <v>105</v>
      </c>
      <c r="F77" s="18"/>
      <c r="H77" s="64"/>
      <c r="I77" s="73" t="e">
        <f>IF(SUM(L71,L74)&lt;=100,1,IF((SUM(L71,L74)/100)&gt;1,(ROUNDUP(SUM(L71,L74)/100,0))))</f>
        <v>#DIV/0!</v>
      </c>
      <c r="J77" s="3" t="s">
        <v>8</v>
      </c>
      <c r="M77" s="3" t="s">
        <v>9</v>
      </c>
      <c r="N77" s="3" t="s">
        <v>119</v>
      </c>
    </row>
    <row r="79" ht="13.5">
      <c r="N79" s="3" t="s">
        <v>118</v>
      </c>
    </row>
    <row r="81" ht="13.5">
      <c r="A81" s="3" t="s">
        <v>147</v>
      </c>
    </row>
    <row r="83" spans="4:12" ht="13.5">
      <c r="D83" s="3" t="s">
        <v>96</v>
      </c>
      <c r="F83" s="18"/>
      <c r="G83" s="66" t="s">
        <v>97</v>
      </c>
      <c r="H83" s="64"/>
      <c r="I83" s="18"/>
      <c r="L83" s="18" t="s">
        <v>100</v>
      </c>
    </row>
    <row r="84" spans="3:13" ht="22.5" customHeight="1">
      <c r="C84" s="19" t="s">
        <v>107</v>
      </c>
      <c r="D84" s="96">
        <f>O19</f>
        <v>0</v>
      </c>
      <c r="E84" s="96"/>
      <c r="F84" s="18" t="s">
        <v>4</v>
      </c>
      <c r="G84" s="96">
        <f>O41</f>
        <v>0</v>
      </c>
      <c r="H84" s="96"/>
      <c r="I84" s="64" t="s">
        <v>5</v>
      </c>
      <c r="J84" s="71">
        <f>O28</f>
        <v>0</v>
      </c>
      <c r="K84" s="3" t="s">
        <v>77</v>
      </c>
      <c r="L84" s="70" t="e">
        <f>ROUNDUP((D84+G84)/J84,1)</f>
        <v>#DIV/0!</v>
      </c>
      <c r="M84" s="3" t="s">
        <v>99</v>
      </c>
    </row>
    <row r="85" spans="4:9" ht="13.5">
      <c r="D85" s="18"/>
      <c r="F85" s="18"/>
      <c r="H85" s="64"/>
      <c r="I85" s="18"/>
    </row>
    <row r="86" spans="4:9" ht="13.5">
      <c r="D86" s="18"/>
      <c r="F86" s="18"/>
      <c r="H86" s="64"/>
      <c r="I86" s="18" t="s">
        <v>106</v>
      </c>
    </row>
    <row r="87" spans="6:14" ht="22.5" customHeight="1">
      <c r="F87" s="66" t="s">
        <v>108</v>
      </c>
      <c r="H87" s="64"/>
      <c r="I87" s="23" t="e">
        <f>IF(SUM(L84)&lt;=100,1,IF((SUM(L84)/100)&gt;1,(ROUNDUP(SUM(L84)/100,0))))</f>
        <v>#DIV/0!</v>
      </c>
      <c r="J87" s="3" t="s">
        <v>8</v>
      </c>
      <c r="M87" s="3" t="s">
        <v>9</v>
      </c>
      <c r="N87" s="3" t="s">
        <v>117</v>
      </c>
    </row>
    <row r="88" ht="13.5">
      <c r="N88" s="3" t="s">
        <v>114</v>
      </c>
    </row>
    <row r="90" ht="13.5"/>
    <row r="91" ht="13.5"/>
    <row r="92" ht="13.5"/>
    <row r="93" ht="13.5"/>
    <row r="94" ht="13.5"/>
    <row r="95" ht="13.5"/>
    <row r="96" ht="13.5"/>
    <row r="97" ht="13.5"/>
    <row r="98" ht="13.5"/>
    <row r="99" ht="13.5"/>
    <row r="100" ht="13.5"/>
    <row r="101" ht="13.5"/>
    <row r="102" ht="13.5"/>
    <row r="105" spans="1:10" ht="13.5">
      <c r="A105" s="3" t="s">
        <v>148</v>
      </c>
      <c r="J105" s="68"/>
    </row>
    <row r="107" spans="1:5" ht="13.5">
      <c r="A107" s="66" t="s">
        <v>56</v>
      </c>
      <c r="C107" s="18"/>
      <c r="E107" s="3" t="s">
        <v>11</v>
      </c>
    </row>
    <row r="108" spans="3:5" ht="13.5">
      <c r="C108" s="18" t="s">
        <v>6</v>
      </c>
      <c r="E108" s="18" t="s">
        <v>86</v>
      </c>
    </row>
    <row r="109" spans="2:10" ht="22.5" customHeight="1">
      <c r="B109" s="19" t="s">
        <v>57</v>
      </c>
      <c r="C109" s="67" t="e">
        <f>IF(L84&lt;=30,L84,"")</f>
        <v>#DIV/0!</v>
      </c>
      <c r="D109" s="18" t="s">
        <v>12</v>
      </c>
      <c r="E109" s="22" t="e">
        <f>IF(C109="","",1)</f>
        <v>#DIV/0!</v>
      </c>
      <c r="F109" s="3" t="s">
        <v>8</v>
      </c>
      <c r="I109" s="3" t="s">
        <v>9</v>
      </c>
      <c r="J109" s="3" t="s">
        <v>115</v>
      </c>
    </row>
    <row r="110" spans="2:5" ht="13.5">
      <c r="B110" s="19"/>
      <c r="C110" s="20"/>
      <c r="E110" s="20"/>
    </row>
    <row r="111" spans="2:10" ht="22.5" customHeight="1">
      <c r="B111" s="19" t="s">
        <v>58</v>
      </c>
      <c r="C111" s="21" t="e">
        <f>IF(C109="",IF(AND(SUM(L84)&gt;30,SUM(L84)&lt;=50),SUM(L84),""),"")</f>
        <v>#DIV/0!</v>
      </c>
      <c r="D111" s="18" t="s">
        <v>12</v>
      </c>
      <c r="E111" s="22" t="e">
        <f>IF(C111="","",2)</f>
        <v>#DIV/0!</v>
      </c>
      <c r="F111" s="3" t="s">
        <v>8</v>
      </c>
      <c r="I111" s="3" t="s">
        <v>9</v>
      </c>
      <c r="J111" s="3" t="s">
        <v>116</v>
      </c>
    </row>
    <row r="112" spans="2:5" ht="13.5">
      <c r="B112" s="19"/>
      <c r="C112" s="20"/>
      <c r="E112" s="20"/>
    </row>
    <row r="113" spans="2:10" ht="22.5" customHeight="1">
      <c r="B113" s="19" t="s">
        <v>59</v>
      </c>
      <c r="C113" s="21" t="e">
        <f>IF(C111="",IF(AND(SUM(L84)&gt;50,SUM(L84)&lt;=130),SUM(L84),""),"")</f>
        <v>#DIV/0!</v>
      </c>
      <c r="D113" s="18" t="s">
        <v>12</v>
      </c>
      <c r="E113" s="22" t="e">
        <f>IF(C113="","",3)</f>
        <v>#DIV/0!</v>
      </c>
      <c r="F113" s="3" t="s">
        <v>8</v>
      </c>
      <c r="I113" s="3" t="s">
        <v>9</v>
      </c>
      <c r="J113" s="3" t="s">
        <v>116</v>
      </c>
    </row>
    <row r="114" spans="2:5" ht="13.5">
      <c r="B114" s="19"/>
      <c r="C114" s="20"/>
      <c r="E114" s="20"/>
    </row>
    <row r="115" spans="2:10" ht="22.5" customHeight="1">
      <c r="B115" s="19" t="s">
        <v>60</v>
      </c>
      <c r="C115" s="21" t="e">
        <f>IF(C113="",IF(SUM(L84)&gt;130,SUM(L84),""),"")</f>
        <v>#DIV/0!</v>
      </c>
      <c r="D115" s="18" t="s">
        <v>12</v>
      </c>
      <c r="E115" s="47" t="e">
        <f>IF(C115="","",ROUNDUP((C115-130)/50,0)+3)</f>
        <v>#DIV/0!</v>
      </c>
      <c r="F115" s="3" t="s">
        <v>8</v>
      </c>
      <c r="I115" s="3" t="s">
        <v>9</v>
      </c>
      <c r="J115" s="3" t="s">
        <v>116</v>
      </c>
    </row>
    <row r="117" ht="13.5"/>
    <row r="118" ht="13.5"/>
    <row r="119" ht="13.5"/>
    <row r="120" ht="13.5"/>
    <row r="121" ht="13.5"/>
    <row r="122" ht="13.5"/>
    <row r="123" ht="13.5"/>
    <row r="124" ht="13.5"/>
    <row r="125" ht="13.5"/>
    <row r="126" ht="13.5"/>
    <row r="127" ht="13.5"/>
    <row r="128" ht="13.5"/>
    <row r="129" ht="13.5"/>
    <row r="131" ht="13.5">
      <c r="A131" s="3" t="s">
        <v>149</v>
      </c>
    </row>
    <row r="133" ht="13.5">
      <c r="G133" s="3" t="s">
        <v>11</v>
      </c>
    </row>
    <row r="134" spans="3:7" ht="13.5">
      <c r="C134" s="18" t="s">
        <v>95</v>
      </c>
      <c r="D134" s="18"/>
      <c r="E134" s="18" t="s">
        <v>110</v>
      </c>
      <c r="G134" s="18" t="s">
        <v>87</v>
      </c>
    </row>
    <row r="135" spans="2:10" ht="22.5" customHeight="1">
      <c r="B135" s="19" t="s">
        <v>109</v>
      </c>
      <c r="C135" s="74">
        <f>M23</f>
        <v>0</v>
      </c>
      <c r="D135" s="75" t="s">
        <v>4</v>
      </c>
      <c r="E135" s="74">
        <f>M45</f>
        <v>0</v>
      </c>
      <c r="F135" s="3" t="s">
        <v>111</v>
      </c>
      <c r="G135" s="70">
        <f>IF(SUM(C135,E135)&gt;=20,1,"")</f>
      </c>
      <c r="H135" s="3" t="s">
        <v>80</v>
      </c>
      <c r="I135" s="3" t="s">
        <v>9</v>
      </c>
      <c r="J135" s="3" t="s">
        <v>88</v>
      </c>
    </row>
    <row r="137" ht="13.5"/>
    <row r="138" ht="13.5"/>
    <row r="139" ht="13.5"/>
    <row r="140" ht="13.5"/>
    <row r="141" ht="13.5"/>
    <row r="142" ht="13.5"/>
    <row r="143" ht="13.5"/>
    <row r="144" ht="13.5"/>
    <row r="145" ht="13.5"/>
    <row r="146" ht="13.5"/>
    <row r="147" ht="13.5"/>
    <row r="148" ht="13.5"/>
    <row r="149" ht="13.5"/>
    <row r="150" ht="13.5"/>
    <row r="152" ht="14.25">
      <c r="A152" s="50" t="s">
        <v>31</v>
      </c>
    </row>
    <row r="154" spans="1:18" ht="13.5" customHeight="1">
      <c r="A154" s="97" t="s">
        <v>35</v>
      </c>
      <c r="B154" s="98"/>
      <c r="C154" s="98"/>
      <c r="D154" s="98"/>
      <c r="E154" s="98"/>
      <c r="F154" s="98"/>
      <c r="G154" s="98"/>
      <c r="H154" s="98"/>
      <c r="I154" s="98"/>
      <c r="J154" s="98"/>
      <c r="K154" s="98"/>
      <c r="L154" s="98"/>
      <c r="M154" s="98"/>
      <c r="N154" s="98"/>
      <c r="O154" s="98"/>
      <c r="P154" s="98"/>
      <c r="Q154" s="98"/>
      <c r="R154" s="98"/>
    </row>
    <row r="155" spans="1:18" ht="13.5">
      <c r="A155" s="98"/>
      <c r="B155" s="98"/>
      <c r="C155" s="98"/>
      <c r="D155" s="98"/>
      <c r="E155" s="98"/>
      <c r="F155" s="98"/>
      <c r="G155" s="98"/>
      <c r="H155" s="98"/>
      <c r="I155" s="98"/>
      <c r="J155" s="98"/>
      <c r="K155" s="98"/>
      <c r="L155" s="98"/>
      <c r="M155" s="98"/>
      <c r="N155" s="98"/>
      <c r="O155" s="98"/>
      <c r="P155" s="98"/>
      <c r="Q155" s="98"/>
      <c r="R155" s="98"/>
    </row>
    <row r="156" spans="1:17" ht="13.5">
      <c r="A156" s="49"/>
      <c r="B156" s="49"/>
      <c r="C156" s="49"/>
      <c r="D156" s="49"/>
      <c r="E156" s="49"/>
      <c r="F156" s="49"/>
      <c r="G156" s="49"/>
      <c r="I156" s="49"/>
      <c r="J156" s="49"/>
      <c r="K156" s="49"/>
      <c r="L156" s="49"/>
      <c r="M156" s="49"/>
      <c r="N156" s="49"/>
      <c r="O156" s="49"/>
      <c r="P156" s="49"/>
      <c r="Q156" s="49"/>
    </row>
    <row r="157" spans="1:10" ht="13.5">
      <c r="A157" s="6" t="s">
        <v>33</v>
      </c>
      <c r="I157" s="3" t="s">
        <v>9</v>
      </c>
      <c r="J157" s="3" t="s">
        <v>38</v>
      </c>
    </row>
    <row r="158" ht="13.5">
      <c r="B158" s="6"/>
    </row>
    <row r="159" spans="1:10" ht="13.5">
      <c r="A159" s="3" t="s">
        <v>32</v>
      </c>
      <c r="B159" s="6"/>
      <c r="I159" s="3" t="s">
        <v>9</v>
      </c>
      <c r="J159" s="3" t="s">
        <v>39</v>
      </c>
    </row>
    <row r="160" ht="13.5">
      <c r="B160" s="6"/>
    </row>
    <row r="161" spans="1:10" ht="13.5">
      <c r="A161" s="3" t="s">
        <v>34</v>
      </c>
      <c r="B161" s="6"/>
      <c r="I161" s="3" t="s">
        <v>9</v>
      </c>
      <c r="J161" s="3" t="s">
        <v>40</v>
      </c>
    </row>
    <row r="163" ht="13.5">
      <c r="J163" s="3" t="s">
        <v>46</v>
      </c>
    </row>
    <row r="164" spans="9:10" ht="13.5">
      <c r="I164" s="19" t="s">
        <v>45</v>
      </c>
      <c r="J164" s="3" t="s">
        <v>41</v>
      </c>
    </row>
    <row r="165" ht="13.5">
      <c r="J165" s="3" t="s">
        <v>42</v>
      </c>
    </row>
    <row r="166" ht="13.5">
      <c r="J166" s="3" t="s">
        <v>43</v>
      </c>
    </row>
    <row r="167" ht="13.5">
      <c r="J167" s="3" t="s">
        <v>44</v>
      </c>
    </row>
    <row r="169" spans="1:10" ht="13.5">
      <c r="A169" s="6" t="s">
        <v>36</v>
      </c>
      <c r="I169" s="3" t="s">
        <v>9</v>
      </c>
      <c r="J169" s="3" t="s">
        <v>37</v>
      </c>
    </row>
    <row r="170" spans="1:3" ht="13.5">
      <c r="A170" s="6"/>
      <c r="B170" s="6"/>
      <c r="C170" s="6"/>
    </row>
  </sheetData>
  <sheetProtection/>
  <mergeCells count="32">
    <mergeCell ref="D84:E84"/>
    <mergeCell ref="G84:H84"/>
    <mergeCell ref="A154:R155"/>
    <mergeCell ref="A49:A51"/>
    <mergeCell ref="D59:E59"/>
    <mergeCell ref="G59:H59"/>
    <mergeCell ref="D62:E62"/>
    <mergeCell ref="G62:H62"/>
    <mergeCell ref="D71:E71"/>
    <mergeCell ref="G71:H71"/>
    <mergeCell ref="D74:E74"/>
    <mergeCell ref="G74:H74"/>
    <mergeCell ref="A35:A37"/>
    <mergeCell ref="A38:A40"/>
    <mergeCell ref="A41:A43"/>
    <mergeCell ref="A47:A48"/>
    <mergeCell ref="B47:B48"/>
    <mergeCell ref="O47:O48"/>
    <mergeCell ref="A19:A21"/>
    <mergeCell ref="A25:A26"/>
    <mergeCell ref="B25:B26"/>
    <mergeCell ref="O25:O26"/>
    <mergeCell ref="A27:A29"/>
    <mergeCell ref="A33:A34"/>
    <mergeCell ref="B33:B34"/>
    <mergeCell ref="O33:O34"/>
    <mergeCell ref="A13:A15"/>
    <mergeCell ref="A16:A18"/>
    <mergeCell ref="K2:R2"/>
    <mergeCell ref="A11:A12"/>
    <mergeCell ref="B11:B12"/>
    <mergeCell ref="O11:O12"/>
  </mergeCells>
  <printOptions horizontalCentered="1"/>
  <pageMargins left="0.7874015748031497" right="0.7874015748031497" top="0.7874015748031497" bottom="0.7874015748031497" header="0.1968503937007874" footer="0.1968503937007874"/>
  <pageSetup horizontalDpi="300" verticalDpi="300" orientation="portrait" paperSize="8" scale="78" r:id="rId2"/>
  <headerFooter alignWithMargins="0">
    <oddHeader>&amp;R&amp;K00-049&amp;A</oddHeader>
  </headerFooter>
  <rowBreaks count="2" manualBreakCount="2">
    <brk id="53" max="255" man="1"/>
    <brk id="151" max="255"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A2:T170"/>
  <sheetViews>
    <sheetView showGridLines="0" view="pageBreakPreview" zoomScale="90" zoomScaleSheetLayoutView="90" zoomScalePageLayoutView="0" workbookViewId="0" topLeftCell="A1">
      <selection activeCell="T14" sqref="T14"/>
    </sheetView>
  </sheetViews>
  <sheetFormatPr defaultColWidth="10.25390625" defaultRowHeight="12.75"/>
  <cols>
    <col min="1" max="1" width="5.625" style="3" customWidth="1"/>
    <col min="2" max="2" width="17.75390625" style="3" customWidth="1"/>
    <col min="3" max="3" width="7.00390625" style="3" customWidth="1"/>
    <col min="4" max="4" width="6.00390625" style="3" customWidth="1"/>
    <col min="5" max="14" width="6.625" style="3" customWidth="1"/>
    <col min="15" max="15" width="7.875" style="3" bestFit="1" customWidth="1"/>
    <col min="16" max="16" width="6.625" style="3" customWidth="1"/>
    <col min="17" max="17" width="7.875" style="3" bestFit="1" customWidth="1"/>
    <col min="18" max="18" width="7.875" style="3" customWidth="1"/>
    <col min="19" max="19" width="8.75390625" style="3" customWidth="1"/>
    <col min="20" max="16384" width="10.25390625" style="3" customWidth="1"/>
  </cols>
  <sheetData>
    <row r="1" ht="13.5"/>
    <row r="2" spans="2:18" ht="30" customHeight="1">
      <c r="B2" s="1"/>
      <c r="C2" s="2"/>
      <c r="D2" s="2"/>
      <c r="E2" s="2"/>
      <c r="F2" s="2"/>
      <c r="G2" s="2"/>
      <c r="H2" s="2"/>
      <c r="J2" s="48" t="s">
        <v>30</v>
      </c>
      <c r="K2" s="83" t="s">
        <v>144</v>
      </c>
      <c r="L2" s="84"/>
      <c r="M2" s="84"/>
      <c r="N2" s="84"/>
      <c r="O2" s="84"/>
      <c r="P2" s="84"/>
      <c r="Q2" s="84"/>
      <c r="R2" s="84"/>
    </row>
    <row r="3" spans="2:16" ht="13.5">
      <c r="B3" s="1"/>
      <c r="C3" s="2"/>
      <c r="D3" s="2"/>
      <c r="E3" s="2"/>
      <c r="F3" s="2"/>
      <c r="G3" s="2"/>
      <c r="H3" s="2"/>
      <c r="J3" s="2"/>
      <c r="K3" s="2"/>
      <c r="L3" s="2"/>
      <c r="M3" s="2"/>
      <c r="N3" s="2"/>
      <c r="O3" s="2"/>
      <c r="P3" s="2"/>
    </row>
    <row r="4" spans="1:7" ht="19.5" customHeight="1">
      <c r="A4" s="4" t="s">
        <v>0</v>
      </c>
      <c r="C4" s="4"/>
      <c r="D4" s="4"/>
      <c r="E4" s="4"/>
      <c r="F4" s="4"/>
      <c r="G4" s="4"/>
    </row>
    <row r="5" spans="1:7" ht="19.5" customHeight="1">
      <c r="A5" s="3" t="s">
        <v>28</v>
      </c>
      <c r="C5" s="4"/>
      <c r="D5" s="4"/>
      <c r="E5" s="4"/>
      <c r="F5" s="4"/>
      <c r="G5" s="4"/>
    </row>
    <row r="6" spans="1:7" ht="19.5" customHeight="1">
      <c r="A6" s="3" t="s">
        <v>98</v>
      </c>
      <c r="C6" s="4"/>
      <c r="D6" s="4"/>
      <c r="E6" s="4"/>
      <c r="F6" s="4"/>
      <c r="G6" s="4"/>
    </row>
    <row r="7" ht="15" customHeight="1">
      <c r="A7" s="3" t="s">
        <v>29</v>
      </c>
    </row>
    <row r="8" ht="15" customHeight="1"/>
    <row r="9" spans="1:14" ht="22.5" customHeight="1">
      <c r="A9" s="4" t="s">
        <v>90</v>
      </c>
      <c r="L9" s="19" t="s">
        <v>79</v>
      </c>
      <c r="M9" s="7">
        <v>50</v>
      </c>
      <c r="N9" s="3" t="s">
        <v>80</v>
      </c>
    </row>
    <row r="10" ht="6.75" customHeight="1" thickBot="1">
      <c r="A10" s="4"/>
    </row>
    <row r="11" spans="1:15" s="2" customFormat="1" ht="30" customHeight="1">
      <c r="A11" s="85" t="s">
        <v>51</v>
      </c>
      <c r="B11" s="87" t="s">
        <v>13</v>
      </c>
      <c r="C11" s="43"/>
      <c r="D11" s="40"/>
      <c r="E11" s="40"/>
      <c r="F11" s="44" t="s">
        <v>14</v>
      </c>
      <c r="G11" s="45">
        <v>24</v>
      </c>
      <c r="H11" s="40" t="s">
        <v>15</v>
      </c>
      <c r="I11" s="40"/>
      <c r="J11" s="40"/>
      <c r="K11" s="41"/>
      <c r="L11" s="42" t="s">
        <v>14</v>
      </c>
      <c r="M11" s="45">
        <v>25</v>
      </c>
      <c r="N11" s="41" t="s">
        <v>15</v>
      </c>
      <c r="O11" s="89" t="s">
        <v>48</v>
      </c>
    </row>
    <row r="12" spans="1:15" s="2" customFormat="1" ht="30" customHeight="1" thickBot="1">
      <c r="A12" s="86"/>
      <c r="B12" s="88"/>
      <c r="C12" s="35" t="s">
        <v>16</v>
      </c>
      <c r="D12" s="36" t="s">
        <v>17</v>
      </c>
      <c r="E12" s="36" t="s">
        <v>18</v>
      </c>
      <c r="F12" s="36" t="s">
        <v>19</v>
      </c>
      <c r="G12" s="36" t="s">
        <v>20</v>
      </c>
      <c r="H12" s="36" t="s">
        <v>21</v>
      </c>
      <c r="I12" s="36" t="s">
        <v>22</v>
      </c>
      <c r="J12" s="36" t="s">
        <v>23</v>
      </c>
      <c r="K12" s="37" t="s">
        <v>24</v>
      </c>
      <c r="L12" s="38" t="s">
        <v>25</v>
      </c>
      <c r="M12" s="36" t="s">
        <v>26</v>
      </c>
      <c r="N12" s="37" t="s">
        <v>27</v>
      </c>
      <c r="O12" s="90"/>
    </row>
    <row r="13" spans="1:15" s="2" customFormat="1" ht="31.5" customHeight="1">
      <c r="A13" s="78" t="s">
        <v>52</v>
      </c>
      <c r="B13" s="33" t="s">
        <v>1</v>
      </c>
      <c r="C13" s="8">
        <v>1494</v>
      </c>
      <c r="D13" s="9">
        <v>1548</v>
      </c>
      <c r="E13" s="9">
        <v>1499</v>
      </c>
      <c r="F13" s="9">
        <v>1533</v>
      </c>
      <c r="G13" s="9">
        <v>1520</v>
      </c>
      <c r="H13" s="9">
        <v>1464</v>
      </c>
      <c r="I13" s="9">
        <v>1510</v>
      </c>
      <c r="J13" s="9">
        <v>1496</v>
      </c>
      <c r="K13" s="10">
        <v>1550</v>
      </c>
      <c r="L13" s="11">
        <v>1549</v>
      </c>
      <c r="M13" s="9">
        <v>1388</v>
      </c>
      <c r="N13" s="10">
        <v>1547</v>
      </c>
      <c r="O13" s="34">
        <f>SUM(C13:N13)</f>
        <v>18098</v>
      </c>
    </row>
    <row r="14" spans="1:15" s="2" customFormat="1" ht="31.5" customHeight="1" thickBot="1">
      <c r="A14" s="78"/>
      <c r="B14" s="31" t="s">
        <v>2</v>
      </c>
      <c r="C14" s="14">
        <v>30</v>
      </c>
      <c r="D14" s="15">
        <v>31</v>
      </c>
      <c r="E14" s="15">
        <v>30</v>
      </c>
      <c r="F14" s="15">
        <v>31</v>
      </c>
      <c r="G14" s="15">
        <v>31</v>
      </c>
      <c r="H14" s="15">
        <v>30</v>
      </c>
      <c r="I14" s="15">
        <v>31</v>
      </c>
      <c r="J14" s="15">
        <v>30</v>
      </c>
      <c r="K14" s="16">
        <v>31</v>
      </c>
      <c r="L14" s="17">
        <v>31</v>
      </c>
      <c r="M14" s="15">
        <v>28</v>
      </c>
      <c r="N14" s="16">
        <v>31</v>
      </c>
      <c r="O14" s="25">
        <f>SUM(C14:N14)</f>
        <v>365</v>
      </c>
    </row>
    <row r="15" spans="1:15" s="2" customFormat="1" ht="34.5" customHeight="1" thickBot="1" thickTop="1">
      <c r="A15" s="79"/>
      <c r="B15" s="32" t="s">
        <v>3</v>
      </c>
      <c r="C15" s="26">
        <f aca="true" t="shared" si="0" ref="C15:O15">ROUNDUP(C13/C14,1)</f>
        <v>49.8</v>
      </c>
      <c r="D15" s="27">
        <f t="shared" si="0"/>
        <v>50</v>
      </c>
      <c r="E15" s="27">
        <f t="shared" si="0"/>
        <v>50</v>
      </c>
      <c r="F15" s="27">
        <f t="shared" si="0"/>
        <v>49.5</v>
      </c>
      <c r="G15" s="27">
        <f t="shared" si="0"/>
        <v>49.1</v>
      </c>
      <c r="H15" s="27">
        <f t="shared" si="0"/>
        <v>48.8</v>
      </c>
      <c r="I15" s="27">
        <f t="shared" si="0"/>
        <v>48.800000000000004</v>
      </c>
      <c r="J15" s="27">
        <f t="shared" si="0"/>
        <v>49.9</v>
      </c>
      <c r="K15" s="28">
        <f t="shared" si="0"/>
        <v>50</v>
      </c>
      <c r="L15" s="29">
        <f t="shared" si="0"/>
        <v>50</v>
      </c>
      <c r="M15" s="27">
        <f t="shared" si="0"/>
        <v>49.6</v>
      </c>
      <c r="N15" s="28">
        <f t="shared" si="0"/>
        <v>50</v>
      </c>
      <c r="O15" s="30">
        <f t="shared" si="0"/>
        <v>49.6</v>
      </c>
    </row>
    <row r="16" spans="1:15" s="2" customFormat="1" ht="31.5" customHeight="1">
      <c r="A16" s="80" t="s">
        <v>53</v>
      </c>
      <c r="B16" s="33" t="s">
        <v>1</v>
      </c>
      <c r="C16" s="8">
        <v>121</v>
      </c>
      <c r="D16" s="9">
        <v>119</v>
      </c>
      <c r="E16" s="9">
        <v>115</v>
      </c>
      <c r="F16" s="9">
        <v>122</v>
      </c>
      <c r="G16" s="9">
        <v>118</v>
      </c>
      <c r="H16" s="9">
        <v>111</v>
      </c>
      <c r="I16" s="9">
        <v>125</v>
      </c>
      <c r="J16" s="9">
        <v>114</v>
      </c>
      <c r="K16" s="10">
        <v>117</v>
      </c>
      <c r="L16" s="11">
        <v>119</v>
      </c>
      <c r="M16" s="9">
        <v>65</v>
      </c>
      <c r="N16" s="10">
        <v>112</v>
      </c>
      <c r="O16" s="34">
        <f>SUM(C16:N16)</f>
        <v>1358</v>
      </c>
    </row>
    <row r="17" spans="1:15" s="2" customFormat="1" ht="31.5" customHeight="1" thickBot="1">
      <c r="A17" s="81"/>
      <c r="B17" s="31" t="s">
        <v>2</v>
      </c>
      <c r="C17" s="56">
        <f>C14</f>
        <v>30</v>
      </c>
      <c r="D17" s="57">
        <f aca="true" t="shared" si="1" ref="D17:N17">D14</f>
        <v>31</v>
      </c>
      <c r="E17" s="57">
        <f t="shared" si="1"/>
        <v>30</v>
      </c>
      <c r="F17" s="57">
        <f t="shared" si="1"/>
        <v>31</v>
      </c>
      <c r="G17" s="57">
        <f t="shared" si="1"/>
        <v>31</v>
      </c>
      <c r="H17" s="57">
        <f t="shared" si="1"/>
        <v>30</v>
      </c>
      <c r="I17" s="57">
        <f t="shared" si="1"/>
        <v>31</v>
      </c>
      <c r="J17" s="57">
        <f t="shared" si="1"/>
        <v>30</v>
      </c>
      <c r="K17" s="58">
        <f t="shared" si="1"/>
        <v>31</v>
      </c>
      <c r="L17" s="59">
        <f t="shared" si="1"/>
        <v>31</v>
      </c>
      <c r="M17" s="57">
        <f t="shared" si="1"/>
        <v>28</v>
      </c>
      <c r="N17" s="58">
        <f t="shared" si="1"/>
        <v>31</v>
      </c>
      <c r="O17" s="25">
        <f>SUM(C17:N17)</f>
        <v>365</v>
      </c>
    </row>
    <row r="18" spans="1:15" s="2" customFormat="1" ht="34.5" customHeight="1" thickBot="1" thickTop="1">
      <c r="A18" s="82"/>
      <c r="B18" s="32" t="s">
        <v>3</v>
      </c>
      <c r="C18" s="26">
        <f aca="true" t="shared" si="2" ref="C18:O18">ROUNDUP(C16/C17,1)</f>
        <v>4.1</v>
      </c>
      <c r="D18" s="27">
        <f t="shared" si="2"/>
        <v>3.9</v>
      </c>
      <c r="E18" s="27">
        <f t="shared" si="2"/>
        <v>3.9</v>
      </c>
      <c r="F18" s="27">
        <f t="shared" si="2"/>
        <v>4</v>
      </c>
      <c r="G18" s="27">
        <f t="shared" si="2"/>
        <v>3.9</v>
      </c>
      <c r="H18" s="27">
        <f t="shared" si="2"/>
        <v>3.7</v>
      </c>
      <c r="I18" s="27">
        <f t="shared" si="2"/>
        <v>4.1</v>
      </c>
      <c r="J18" s="27">
        <f t="shared" si="2"/>
        <v>3.8</v>
      </c>
      <c r="K18" s="28">
        <f t="shared" si="2"/>
        <v>3.8000000000000003</v>
      </c>
      <c r="L18" s="29">
        <f t="shared" si="2"/>
        <v>3.9</v>
      </c>
      <c r="M18" s="27">
        <f t="shared" si="2"/>
        <v>2.4</v>
      </c>
      <c r="N18" s="28">
        <f t="shared" si="2"/>
        <v>3.7</v>
      </c>
      <c r="O18" s="30">
        <f t="shared" si="2"/>
        <v>3.8000000000000003</v>
      </c>
    </row>
    <row r="19" spans="1:15" s="2" customFormat="1" ht="31.5" customHeight="1">
      <c r="A19" s="93" t="s">
        <v>50</v>
      </c>
      <c r="B19" s="33" t="s">
        <v>1</v>
      </c>
      <c r="C19" s="60">
        <f>C13+C16</f>
        <v>1615</v>
      </c>
      <c r="D19" s="61">
        <f aca="true" t="shared" si="3" ref="D19:N19">D13+D16</f>
        <v>1667</v>
      </c>
      <c r="E19" s="61">
        <f t="shared" si="3"/>
        <v>1614</v>
      </c>
      <c r="F19" s="61">
        <f t="shared" si="3"/>
        <v>1655</v>
      </c>
      <c r="G19" s="61">
        <f t="shared" si="3"/>
        <v>1638</v>
      </c>
      <c r="H19" s="61">
        <f t="shared" si="3"/>
        <v>1575</v>
      </c>
      <c r="I19" s="61">
        <f t="shared" si="3"/>
        <v>1635</v>
      </c>
      <c r="J19" s="61">
        <f t="shared" si="3"/>
        <v>1610</v>
      </c>
      <c r="K19" s="62">
        <f t="shared" si="3"/>
        <v>1667</v>
      </c>
      <c r="L19" s="63">
        <f t="shared" si="3"/>
        <v>1668</v>
      </c>
      <c r="M19" s="61">
        <f t="shared" si="3"/>
        <v>1453</v>
      </c>
      <c r="N19" s="62">
        <f t="shared" si="3"/>
        <v>1659</v>
      </c>
      <c r="O19" s="34">
        <f>SUM(C19:N19)</f>
        <v>19456</v>
      </c>
    </row>
    <row r="20" spans="1:15" s="2" customFormat="1" ht="31.5" customHeight="1" thickBot="1">
      <c r="A20" s="94"/>
      <c r="B20" s="31" t="s">
        <v>2</v>
      </c>
      <c r="C20" s="56">
        <f>C14</f>
        <v>30</v>
      </c>
      <c r="D20" s="57">
        <f aca="true" t="shared" si="4" ref="D20:N20">D14</f>
        <v>31</v>
      </c>
      <c r="E20" s="57">
        <f t="shared" si="4"/>
        <v>30</v>
      </c>
      <c r="F20" s="57">
        <f t="shared" si="4"/>
        <v>31</v>
      </c>
      <c r="G20" s="57">
        <f t="shared" si="4"/>
        <v>31</v>
      </c>
      <c r="H20" s="57">
        <f t="shared" si="4"/>
        <v>30</v>
      </c>
      <c r="I20" s="57">
        <f t="shared" si="4"/>
        <v>31</v>
      </c>
      <c r="J20" s="57">
        <f t="shared" si="4"/>
        <v>30</v>
      </c>
      <c r="K20" s="58">
        <f t="shared" si="4"/>
        <v>31</v>
      </c>
      <c r="L20" s="59">
        <f t="shared" si="4"/>
        <v>31</v>
      </c>
      <c r="M20" s="57">
        <f t="shared" si="4"/>
        <v>28</v>
      </c>
      <c r="N20" s="58">
        <f t="shared" si="4"/>
        <v>31</v>
      </c>
      <c r="O20" s="25">
        <f>SUM(C20:N20)</f>
        <v>365</v>
      </c>
    </row>
    <row r="21" spans="1:15" s="2" customFormat="1" ht="34.5" customHeight="1" thickBot="1" thickTop="1">
      <c r="A21" s="95"/>
      <c r="B21" s="32" t="s">
        <v>3</v>
      </c>
      <c r="C21" s="26">
        <f aca="true" t="shared" si="5" ref="C21:O21">ROUNDUP(C19/C20,1)</f>
        <v>53.9</v>
      </c>
      <c r="D21" s="27">
        <f t="shared" si="5"/>
        <v>53.800000000000004</v>
      </c>
      <c r="E21" s="27">
        <f t="shared" si="5"/>
        <v>53.8</v>
      </c>
      <c r="F21" s="27">
        <f t="shared" si="5"/>
        <v>53.4</v>
      </c>
      <c r="G21" s="27">
        <f t="shared" si="5"/>
        <v>52.9</v>
      </c>
      <c r="H21" s="27">
        <f t="shared" si="5"/>
        <v>52.5</v>
      </c>
      <c r="I21" s="27">
        <f t="shared" si="5"/>
        <v>52.800000000000004</v>
      </c>
      <c r="J21" s="27">
        <f t="shared" si="5"/>
        <v>53.7</v>
      </c>
      <c r="K21" s="28">
        <f t="shared" si="5"/>
        <v>53.800000000000004</v>
      </c>
      <c r="L21" s="29">
        <f t="shared" si="5"/>
        <v>53.9</v>
      </c>
      <c r="M21" s="27">
        <f t="shared" si="5"/>
        <v>51.9</v>
      </c>
      <c r="N21" s="28">
        <f t="shared" si="5"/>
        <v>53.6</v>
      </c>
      <c r="O21" s="46">
        <f t="shared" si="5"/>
        <v>53.4</v>
      </c>
    </row>
    <row r="22" spans="2:15" s="55" customFormat="1" ht="15" customHeight="1">
      <c r="B22" s="52"/>
      <c r="C22" s="53"/>
      <c r="D22" s="53"/>
      <c r="E22" s="53"/>
      <c r="F22" s="53"/>
      <c r="G22" s="53"/>
      <c r="H22" s="53"/>
      <c r="I22" s="53"/>
      <c r="J22" s="53"/>
      <c r="K22" s="53"/>
      <c r="L22" s="53"/>
      <c r="M22" s="53"/>
      <c r="N22" s="53"/>
      <c r="O22" s="54"/>
    </row>
    <row r="23" spans="1:17" ht="22.5" customHeight="1">
      <c r="A23" s="51" t="s">
        <v>91</v>
      </c>
      <c r="C23" s="5"/>
      <c r="E23" s="12"/>
      <c r="F23" s="12"/>
      <c r="G23" s="12"/>
      <c r="H23" s="12"/>
      <c r="I23" s="12"/>
      <c r="J23" s="12"/>
      <c r="K23" s="12"/>
      <c r="L23" s="19" t="s">
        <v>81</v>
      </c>
      <c r="M23" s="7">
        <v>20</v>
      </c>
      <c r="N23" s="3" t="s">
        <v>82</v>
      </c>
      <c r="O23" s="12"/>
      <c r="P23" s="12"/>
      <c r="Q23" s="13"/>
    </row>
    <row r="24" spans="1:17" ht="8.25" customHeight="1" thickBot="1">
      <c r="A24" s="51"/>
      <c r="C24" s="5"/>
      <c r="E24" s="12"/>
      <c r="F24" s="12"/>
      <c r="G24" s="12"/>
      <c r="H24" s="12"/>
      <c r="I24" s="12"/>
      <c r="J24" s="12"/>
      <c r="K24" s="12"/>
      <c r="L24" s="12"/>
      <c r="M24" s="12"/>
      <c r="N24" s="12"/>
      <c r="O24" s="12"/>
      <c r="P24" s="12"/>
      <c r="Q24" s="13"/>
    </row>
    <row r="25" spans="1:15" s="2" customFormat="1" ht="30" customHeight="1">
      <c r="A25" s="85" t="s">
        <v>51</v>
      </c>
      <c r="B25" s="87" t="s">
        <v>13</v>
      </c>
      <c r="C25" s="43"/>
      <c r="D25" s="40"/>
      <c r="E25" s="40"/>
      <c r="F25" s="44" t="s">
        <v>14</v>
      </c>
      <c r="G25" s="45">
        <v>24</v>
      </c>
      <c r="H25" s="40" t="s">
        <v>15</v>
      </c>
      <c r="I25" s="40"/>
      <c r="J25" s="40"/>
      <c r="K25" s="41"/>
      <c r="L25" s="42" t="s">
        <v>14</v>
      </c>
      <c r="M25" s="45">
        <v>25</v>
      </c>
      <c r="N25" s="41" t="s">
        <v>15</v>
      </c>
      <c r="O25" s="91" t="s">
        <v>64</v>
      </c>
    </row>
    <row r="26" spans="1:15" s="2" customFormat="1" ht="30" customHeight="1" thickBot="1">
      <c r="A26" s="86"/>
      <c r="B26" s="88"/>
      <c r="C26" s="35" t="s">
        <v>16</v>
      </c>
      <c r="D26" s="36" t="s">
        <v>17</v>
      </c>
      <c r="E26" s="36" t="s">
        <v>18</v>
      </c>
      <c r="F26" s="36" t="s">
        <v>19</v>
      </c>
      <c r="G26" s="36" t="s">
        <v>20</v>
      </c>
      <c r="H26" s="36" t="s">
        <v>21</v>
      </c>
      <c r="I26" s="36" t="s">
        <v>22</v>
      </c>
      <c r="J26" s="36" t="s">
        <v>23</v>
      </c>
      <c r="K26" s="37" t="s">
        <v>24</v>
      </c>
      <c r="L26" s="38" t="s">
        <v>25</v>
      </c>
      <c r="M26" s="36" t="s">
        <v>26</v>
      </c>
      <c r="N26" s="37" t="s">
        <v>27</v>
      </c>
      <c r="O26" s="92"/>
    </row>
    <row r="27" spans="1:15" s="2" customFormat="1" ht="33" customHeight="1">
      <c r="A27" s="78" t="s">
        <v>54</v>
      </c>
      <c r="B27" s="33" t="s">
        <v>1</v>
      </c>
      <c r="C27" s="8">
        <v>448</v>
      </c>
      <c r="D27" s="9">
        <v>517</v>
      </c>
      <c r="E27" s="9">
        <v>518</v>
      </c>
      <c r="F27" s="9">
        <v>422</v>
      </c>
      <c r="G27" s="9">
        <v>404</v>
      </c>
      <c r="H27" s="9">
        <v>380</v>
      </c>
      <c r="I27" s="9">
        <v>405</v>
      </c>
      <c r="J27" s="9">
        <v>420</v>
      </c>
      <c r="K27" s="10">
        <v>405</v>
      </c>
      <c r="L27" s="11">
        <v>525</v>
      </c>
      <c r="M27" s="9">
        <v>493</v>
      </c>
      <c r="N27" s="10">
        <v>523</v>
      </c>
      <c r="O27" s="34">
        <f>SUM(C27:N27)</f>
        <v>5460</v>
      </c>
    </row>
    <row r="28" spans="1:15" s="2" customFormat="1" ht="31.5" customHeight="1" thickBot="1">
      <c r="A28" s="78"/>
      <c r="B28" s="31" t="s">
        <v>2</v>
      </c>
      <c r="C28" s="14">
        <v>30</v>
      </c>
      <c r="D28" s="15">
        <v>31</v>
      </c>
      <c r="E28" s="15">
        <v>30</v>
      </c>
      <c r="F28" s="15">
        <v>31</v>
      </c>
      <c r="G28" s="15">
        <v>31</v>
      </c>
      <c r="H28" s="15">
        <v>30</v>
      </c>
      <c r="I28" s="15">
        <v>31</v>
      </c>
      <c r="J28" s="15">
        <v>30</v>
      </c>
      <c r="K28" s="16">
        <v>31</v>
      </c>
      <c r="L28" s="17">
        <v>31</v>
      </c>
      <c r="M28" s="15">
        <v>28</v>
      </c>
      <c r="N28" s="16">
        <v>31</v>
      </c>
      <c r="O28" s="25">
        <f>SUM(C28:N28)</f>
        <v>365</v>
      </c>
    </row>
    <row r="29" spans="1:15" s="2" customFormat="1" ht="28.5" customHeight="1" thickBot="1" thickTop="1">
      <c r="A29" s="79"/>
      <c r="B29" s="39" t="s">
        <v>3</v>
      </c>
      <c r="C29" s="26">
        <f aca="true" t="shared" si="6" ref="C29:N29">ROUNDUP(C27/C28,1)</f>
        <v>15</v>
      </c>
      <c r="D29" s="27">
        <f t="shared" si="6"/>
        <v>16.700000000000003</v>
      </c>
      <c r="E29" s="27">
        <f t="shared" si="6"/>
        <v>17.3</v>
      </c>
      <c r="F29" s="27">
        <f t="shared" si="6"/>
        <v>13.7</v>
      </c>
      <c r="G29" s="27">
        <f t="shared" si="6"/>
        <v>13.1</v>
      </c>
      <c r="H29" s="27">
        <f t="shared" si="6"/>
        <v>12.7</v>
      </c>
      <c r="I29" s="27">
        <f t="shared" si="6"/>
        <v>13.1</v>
      </c>
      <c r="J29" s="27">
        <f t="shared" si="6"/>
        <v>14</v>
      </c>
      <c r="K29" s="28">
        <f t="shared" si="6"/>
        <v>13.1</v>
      </c>
      <c r="L29" s="29">
        <f t="shared" si="6"/>
        <v>17</v>
      </c>
      <c r="M29" s="27">
        <f t="shared" si="6"/>
        <v>17.700000000000003</v>
      </c>
      <c r="N29" s="28">
        <f t="shared" si="6"/>
        <v>16.900000000000002</v>
      </c>
      <c r="O29" s="46">
        <f>ROUNDUP(O27/O28,1)</f>
        <v>15</v>
      </c>
    </row>
    <row r="30" spans="5:17" ht="13.5">
      <c r="E30" s="13"/>
      <c r="F30" s="13"/>
      <c r="G30" s="13"/>
      <c r="H30" s="13"/>
      <c r="I30" s="13"/>
      <c r="J30" s="13"/>
      <c r="K30" s="13"/>
      <c r="L30" s="13"/>
      <c r="M30" s="13"/>
      <c r="N30" s="13"/>
      <c r="O30" s="13"/>
      <c r="P30" s="13"/>
      <c r="Q30" s="13"/>
    </row>
    <row r="31" spans="1:14" ht="24" customHeight="1">
      <c r="A31" s="4" t="s">
        <v>92</v>
      </c>
      <c r="L31" s="19" t="s">
        <v>79</v>
      </c>
      <c r="M31" s="7">
        <v>29</v>
      </c>
      <c r="N31" s="3" t="s">
        <v>80</v>
      </c>
    </row>
    <row r="32" ht="8.25" customHeight="1" thickBot="1">
      <c r="A32" s="4"/>
    </row>
    <row r="33" spans="1:15" s="2" customFormat="1" ht="30" customHeight="1">
      <c r="A33" s="85" t="s">
        <v>51</v>
      </c>
      <c r="B33" s="87" t="s">
        <v>13</v>
      </c>
      <c r="C33" s="43"/>
      <c r="D33" s="40"/>
      <c r="E33" s="40"/>
      <c r="F33" s="44" t="s">
        <v>14</v>
      </c>
      <c r="G33" s="45">
        <v>24</v>
      </c>
      <c r="H33" s="40" t="s">
        <v>15</v>
      </c>
      <c r="I33" s="40"/>
      <c r="J33" s="40"/>
      <c r="K33" s="41"/>
      <c r="L33" s="42" t="s">
        <v>14</v>
      </c>
      <c r="M33" s="45">
        <v>25</v>
      </c>
      <c r="N33" s="41" t="s">
        <v>15</v>
      </c>
      <c r="O33" s="89" t="s">
        <v>49</v>
      </c>
    </row>
    <row r="34" spans="1:15" s="2" customFormat="1" ht="30" customHeight="1" thickBot="1">
      <c r="A34" s="86"/>
      <c r="B34" s="88"/>
      <c r="C34" s="35" t="s">
        <v>16</v>
      </c>
      <c r="D34" s="36" t="s">
        <v>17</v>
      </c>
      <c r="E34" s="36" t="s">
        <v>18</v>
      </c>
      <c r="F34" s="36" t="s">
        <v>19</v>
      </c>
      <c r="G34" s="36" t="s">
        <v>20</v>
      </c>
      <c r="H34" s="36" t="s">
        <v>21</v>
      </c>
      <c r="I34" s="36" t="s">
        <v>22</v>
      </c>
      <c r="J34" s="36" t="s">
        <v>23</v>
      </c>
      <c r="K34" s="37" t="s">
        <v>24</v>
      </c>
      <c r="L34" s="38" t="s">
        <v>25</v>
      </c>
      <c r="M34" s="36" t="s">
        <v>26</v>
      </c>
      <c r="N34" s="37" t="s">
        <v>27</v>
      </c>
      <c r="O34" s="90"/>
    </row>
    <row r="35" spans="1:15" s="2" customFormat="1" ht="31.5" customHeight="1">
      <c r="A35" s="78" t="s">
        <v>52</v>
      </c>
      <c r="B35" s="33" t="s">
        <v>1</v>
      </c>
      <c r="C35" s="8">
        <v>865</v>
      </c>
      <c r="D35" s="9">
        <v>845</v>
      </c>
      <c r="E35" s="9">
        <v>855</v>
      </c>
      <c r="F35" s="9">
        <v>866</v>
      </c>
      <c r="G35" s="9">
        <v>854</v>
      </c>
      <c r="H35" s="9">
        <v>843</v>
      </c>
      <c r="I35" s="9">
        <v>852</v>
      </c>
      <c r="J35" s="9">
        <v>836</v>
      </c>
      <c r="K35" s="10">
        <v>841</v>
      </c>
      <c r="L35" s="11">
        <v>832</v>
      </c>
      <c r="M35" s="9">
        <v>795</v>
      </c>
      <c r="N35" s="10">
        <v>861</v>
      </c>
      <c r="O35" s="34">
        <f>SUM(C35:N35)</f>
        <v>10145</v>
      </c>
    </row>
    <row r="36" spans="1:15" s="2" customFormat="1" ht="31.5" customHeight="1" thickBot="1">
      <c r="A36" s="78"/>
      <c r="B36" s="31" t="s">
        <v>2</v>
      </c>
      <c r="C36" s="14">
        <v>30</v>
      </c>
      <c r="D36" s="15">
        <v>31</v>
      </c>
      <c r="E36" s="15">
        <v>30</v>
      </c>
      <c r="F36" s="15">
        <v>31</v>
      </c>
      <c r="G36" s="15">
        <v>31</v>
      </c>
      <c r="H36" s="15">
        <v>30</v>
      </c>
      <c r="I36" s="15">
        <v>31</v>
      </c>
      <c r="J36" s="15">
        <v>30</v>
      </c>
      <c r="K36" s="16">
        <v>31</v>
      </c>
      <c r="L36" s="17">
        <v>31</v>
      </c>
      <c r="M36" s="15">
        <v>28</v>
      </c>
      <c r="N36" s="16">
        <v>31</v>
      </c>
      <c r="O36" s="25">
        <f>SUM(C36:N36)</f>
        <v>365</v>
      </c>
    </row>
    <row r="37" spans="1:15" s="2" customFormat="1" ht="34.5" customHeight="1" thickBot="1" thickTop="1">
      <c r="A37" s="79"/>
      <c r="B37" s="32" t="s">
        <v>3</v>
      </c>
      <c r="C37" s="26">
        <f aca="true" t="shared" si="7" ref="C37:N37">ROUNDUP(C35/C36,1)</f>
        <v>28.900000000000002</v>
      </c>
      <c r="D37" s="27">
        <f t="shared" si="7"/>
        <v>27.3</v>
      </c>
      <c r="E37" s="27">
        <f t="shared" si="7"/>
        <v>28.5</v>
      </c>
      <c r="F37" s="27">
        <f t="shared" si="7"/>
        <v>28</v>
      </c>
      <c r="G37" s="27">
        <f t="shared" si="7"/>
        <v>27.6</v>
      </c>
      <c r="H37" s="27">
        <f t="shared" si="7"/>
        <v>28.1</v>
      </c>
      <c r="I37" s="27">
        <f t="shared" si="7"/>
        <v>27.5</v>
      </c>
      <c r="J37" s="27">
        <f t="shared" si="7"/>
        <v>27.900000000000002</v>
      </c>
      <c r="K37" s="28">
        <f t="shared" si="7"/>
        <v>27.200000000000003</v>
      </c>
      <c r="L37" s="29">
        <f t="shared" si="7"/>
        <v>26.900000000000002</v>
      </c>
      <c r="M37" s="27">
        <f t="shared" si="7"/>
        <v>28.400000000000002</v>
      </c>
      <c r="N37" s="28">
        <f t="shared" si="7"/>
        <v>27.8</v>
      </c>
      <c r="O37" s="30">
        <f>ROUNDUP(O35/O36,1)</f>
        <v>27.8</v>
      </c>
    </row>
    <row r="38" spans="1:15" s="2" customFormat="1" ht="31.5" customHeight="1">
      <c r="A38" s="80" t="s">
        <v>53</v>
      </c>
      <c r="B38" s="33" t="s">
        <v>1</v>
      </c>
      <c r="C38" s="8">
        <v>14</v>
      </c>
      <c r="D38" s="9">
        <v>16</v>
      </c>
      <c r="E38" s="9">
        <v>21</v>
      </c>
      <c r="F38" s="9">
        <v>13</v>
      </c>
      <c r="G38" s="9">
        <v>15</v>
      </c>
      <c r="H38" s="9">
        <v>17</v>
      </c>
      <c r="I38" s="9">
        <v>16</v>
      </c>
      <c r="J38" s="9">
        <v>13</v>
      </c>
      <c r="K38" s="10">
        <v>14</v>
      </c>
      <c r="L38" s="11">
        <v>12</v>
      </c>
      <c r="M38" s="9">
        <v>9</v>
      </c>
      <c r="N38" s="10">
        <v>10</v>
      </c>
      <c r="O38" s="34">
        <f>SUM(C38:N38)</f>
        <v>170</v>
      </c>
    </row>
    <row r="39" spans="1:15" s="2" customFormat="1" ht="31.5" customHeight="1" thickBot="1">
      <c r="A39" s="81"/>
      <c r="B39" s="31" t="s">
        <v>2</v>
      </c>
      <c r="C39" s="56">
        <f>C36</f>
        <v>30</v>
      </c>
      <c r="D39" s="57">
        <f aca="true" t="shared" si="8" ref="D39:N39">D36</f>
        <v>31</v>
      </c>
      <c r="E39" s="57">
        <f t="shared" si="8"/>
        <v>30</v>
      </c>
      <c r="F39" s="57">
        <f t="shared" si="8"/>
        <v>31</v>
      </c>
      <c r="G39" s="57">
        <f t="shared" si="8"/>
        <v>31</v>
      </c>
      <c r="H39" s="57">
        <f t="shared" si="8"/>
        <v>30</v>
      </c>
      <c r="I39" s="57">
        <f t="shared" si="8"/>
        <v>31</v>
      </c>
      <c r="J39" s="57">
        <f t="shared" si="8"/>
        <v>30</v>
      </c>
      <c r="K39" s="58">
        <f t="shared" si="8"/>
        <v>31</v>
      </c>
      <c r="L39" s="59">
        <f t="shared" si="8"/>
        <v>31</v>
      </c>
      <c r="M39" s="57">
        <f t="shared" si="8"/>
        <v>28</v>
      </c>
      <c r="N39" s="58">
        <f t="shared" si="8"/>
        <v>31</v>
      </c>
      <c r="O39" s="25">
        <f>SUM(C39:N39)</f>
        <v>365</v>
      </c>
    </row>
    <row r="40" spans="1:15" s="2" customFormat="1" ht="34.5" customHeight="1" thickBot="1" thickTop="1">
      <c r="A40" s="82"/>
      <c r="B40" s="32" t="s">
        <v>3</v>
      </c>
      <c r="C40" s="26">
        <f aca="true" t="shared" si="9" ref="C40:O40">ROUNDUP(C38/C39,1)</f>
        <v>0.5</v>
      </c>
      <c r="D40" s="27">
        <f t="shared" si="9"/>
        <v>0.6</v>
      </c>
      <c r="E40" s="27">
        <f t="shared" si="9"/>
        <v>0.7</v>
      </c>
      <c r="F40" s="27">
        <f t="shared" si="9"/>
        <v>0.5</v>
      </c>
      <c r="G40" s="27">
        <f t="shared" si="9"/>
        <v>0.5</v>
      </c>
      <c r="H40" s="27">
        <f t="shared" si="9"/>
        <v>0.6</v>
      </c>
      <c r="I40" s="27">
        <f t="shared" si="9"/>
        <v>0.6</v>
      </c>
      <c r="J40" s="27">
        <f t="shared" si="9"/>
        <v>0.5</v>
      </c>
      <c r="K40" s="28">
        <f t="shared" si="9"/>
        <v>0.5</v>
      </c>
      <c r="L40" s="29">
        <f t="shared" si="9"/>
        <v>0.4</v>
      </c>
      <c r="M40" s="27">
        <f t="shared" si="9"/>
        <v>0.4</v>
      </c>
      <c r="N40" s="28">
        <f t="shared" si="9"/>
        <v>0.4</v>
      </c>
      <c r="O40" s="30">
        <f t="shared" si="9"/>
        <v>0.5</v>
      </c>
    </row>
    <row r="41" spans="1:15" s="2" customFormat="1" ht="31.5" customHeight="1">
      <c r="A41" s="93" t="s">
        <v>50</v>
      </c>
      <c r="B41" s="33" t="s">
        <v>1</v>
      </c>
      <c r="C41" s="60">
        <f>C35+C38</f>
        <v>879</v>
      </c>
      <c r="D41" s="61">
        <f aca="true" t="shared" si="10" ref="D41:N41">D35+D38</f>
        <v>861</v>
      </c>
      <c r="E41" s="61">
        <f t="shared" si="10"/>
        <v>876</v>
      </c>
      <c r="F41" s="61">
        <f t="shared" si="10"/>
        <v>879</v>
      </c>
      <c r="G41" s="61">
        <f t="shared" si="10"/>
        <v>869</v>
      </c>
      <c r="H41" s="61">
        <f t="shared" si="10"/>
        <v>860</v>
      </c>
      <c r="I41" s="61">
        <f t="shared" si="10"/>
        <v>868</v>
      </c>
      <c r="J41" s="61">
        <f t="shared" si="10"/>
        <v>849</v>
      </c>
      <c r="K41" s="62">
        <f t="shared" si="10"/>
        <v>855</v>
      </c>
      <c r="L41" s="63">
        <f t="shared" si="10"/>
        <v>844</v>
      </c>
      <c r="M41" s="61">
        <f t="shared" si="10"/>
        <v>804</v>
      </c>
      <c r="N41" s="62">
        <f t="shared" si="10"/>
        <v>871</v>
      </c>
      <c r="O41" s="34">
        <f>SUM(C41:N41)</f>
        <v>10315</v>
      </c>
    </row>
    <row r="42" spans="1:15" s="2" customFormat="1" ht="31.5" customHeight="1" thickBot="1">
      <c r="A42" s="94"/>
      <c r="B42" s="31" t="s">
        <v>2</v>
      </c>
      <c r="C42" s="56">
        <f>C36</f>
        <v>30</v>
      </c>
      <c r="D42" s="57">
        <f aca="true" t="shared" si="11" ref="D42:N42">D36</f>
        <v>31</v>
      </c>
      <c r="E42" s="57">
        <f t="shared" si="11"/>
        <v>30</v>
      </c>
      <c r="F42" s="57">
        <f t="shared" si="11"/>
        <v>31</v>
      </c>
      <c r="G42" s="57">
        <f t="shared" si="11"/>
        <v>31</v>
      </c>
      <c r="H42" s="57">
        <f t="shared" si="11"/>
        <v>30</v>
      </c>
      <c r="I42" s="57">
        <f t="shared" si="11"/>
        <v>31</v>
      </c>
      <c r="J42" s="57">
        <f t="shared" si="11"/>
        <v>30</v>
      </c>
      <c r="K42" s="58">
        <f t="shared" si="11"/>
        <v>31</v>
      </c>
      <c r="L42" s="59">
        <f t="shared" si="11"/>
        <v>31</v>
      </c>
      <c r="M42" s="57">
        <f t="shared" si="11"/>
        <v>28</v>
      </c>
      <c r="N42" s="58">
        <f t="shared" si="11"/>
        <v>31</v>
      </c>
      <c r="O42" s="25">
        <f>SUM(C42:N42)</f>
        <v>365</v>
      </c>
    </row>
    <row r="43" spans="1:15" s="2" customFormat="1" ht="34.5" customHeight="1" thickBot="1" thickTop="1">
      <c r="A43" s="95"/>
      <c r="B43" s="32" t="s">
        <v>3</v>
      </c>
      <c r="C43" s="26">
        <f aca="true" t="shared" si="12" ref="C43:O43">ROUNDUP(C41/C42,1)</f>
        <v>29.3</v>
      </c>
      <c r="D43" s="27">
        <f t="shared" si="12"/>
        <v>27.8</v>
      </c>
      <c r="E43" s="27">
        <f t="shared" si="12"/>
        <v>29.2</v>
      </c>
      <c r="F43" s="27">
        <f t="shared" si="12"/>
        <v>28.400000000000002</v>
      </c>
      <c r="G43" s="27">
        <f t="shared" si="12"/>
        <v>28.1</v>
      </c>
      <c r="H43" s="27">
        <f t="shared" si="12"/>
        <v>28.700000000000003</v>
      </c>
      <c r="I43" s="27">
        <f t="shared" si="12"/>
        <v>28</v>
      </c>
      <c r="J43" s="27">
        <f t="shared" si="12"/>
        <v>28.3</v>
      </c>
      <c r="K43" s="28">
        <f t="shared" si="12"/>
        <v>27.6</v>
      </c>
      <c r="L43" s="29">
        <f t="shared" si="12"/>
        <v>27.3</v>
      </c>
      <c r="M43" s="27">
        <f t="shared" si="12"/>
        <v>28.8</v>
      </c>
      <c r="N43" s="28">
        <f t="shared" si="12"/>
        <v>28.1</v>
      </c>
      <c r="O43" s="46">
        <f t="shared" si="12"/>
        <v>28.3</v>
      </c>
    </row>
    <row r="44" spans="2:15" s="55" customFormat="1" ht="14.25" customHeight="1">
      <c r="B44" s="52"/>
      <c r="C44" s="53"/>
      <c r="D44" s="53"/>
      <c r="E44" s="53"/>
      <c r="F44" s="53"/>
      <c r="G44" s="53"/>
      <c r="H44" s="53"/>
      <c r="I44" s="53"/>
      <c r="J44" s="53"/>
      <c r="K44" s="53"/>
      <c r="L44" s="53"/>
      <c r="M44" s="53"/>
      <c r="N44" s="53"/>
      <c r="O44" s="54"/>
    </row>
    <row r="45" spans="1:17" ht="24" customHeight="1">
      <c r="A45" s="51" t="s">
        <v>93</v>
      </c>
      <c r="C45" s="5"/>
      <c r="E45" s="12"/>
      <c r="F45" s="12"/>
      <c r="G45" s="12"/>
      <c r="H45" s="12"/>
      <c r="I45" s="12"/>
      <c r="J45" s="12"/>
      <c r="K45" s="12"/>
      <c r="L45" s="19" t="s">
        <v>81</v>
      </c>
      <c r="M45" s="7">
        <v>10</v>
      </c>
      <c r="N45" s="3" t="s">
        <v>83</v>
      </c>
      <c r="O45" s="12"/>
      <c r="P45" s="12"/>
      <c r="Q45" s="13"/>
    </row>
    <row r="46" spans="1:17" ht="9" customHeight="1" thickBot="1">
      <c r="A46" s="51"/>
      <c r="C46" s="5"/>
      <c r="E46" s="12"/>
      <c r="F46" s="12"/>
      <c r="G46" s="12"/>
      <c r="H46" s="12"/>
      <c r="I46" s="12"/>
      <c r="J46" s="12"/>
      <c r="K46" s="12"/>
      <c r="L46" s="12"/>
      <c r="M46" s="12"/>
      <c r="N46" s="12"/>
      <c r="O46" s="12"/>
      <c r="P46" s="12"/>
      <c r="Q46" s="13"/>
    </row>
    <row r="47" spans="1:15" s="2" customFormat="1" ht="30" customHeight="1">
      <c r="A47" s="85" t="s">
        <v>51</v>
      </c>
      <c r="B47" s="87" t="s">
        <v>13</v>
      </c>
      <c r="C47" s="43"/>
      <c r="D47" s="40"/>
      <c r="E47" s="40"/>
      <c r="F47" s="44" t="s">
        <v>14</v>
      </c>
      <c r="G47" s="45">
        <v>24</v>
      </c>
      <c r="H47" s="40" t="s">
        <v>15</v>
      </c>
      <c r="I47" s="40"/>
      <c r="J47" s="40"/>
      <c r="K47" s="41"/>
      <c r="L47" s="42" t="s">
        <v>14</v>
      </c>
      <c r="M47" s="45">
        <v>25</v>
      </c>
      <c r="N47" s="41" t="s">
        <v>15</v>
      </c>
      <c r="O47" s="91" t="s">
        <v>65</v>
      </c>
    </row>
    <row r="48" spans="1:15" s="2" customFormat="1" ht="30" customHeight="1" thickBot="1">
      <c r="A48" s="86"/>
      <c r="B48" s="88"/>
      <c r="C48" s="35" t="s">
        <v>16</v>
      </c>
      <c r="D48" s="36" t="s">
        <v>17</v>
      </c>
      <c r="E48" s="36" t="s">
        <v>18</v>
      </c>
      <c r="F48" s="36" t="s">
        <v>19</v>
      </c>
      <c r="G48" s="36" t="s">
        <v>20</v>
      </c>
      <c r="H48" s="36" t="s">
        <v>21</v>
      </c>
      <c r="I48" s="36" t="s">
        <v>22</v>
      </c>
      <c r="J48" s="36" t="s">
        <v>23</v>
      </c>
      <c r="K48" s="37" t="s">
        <v>24</v>
      </c>
      <c r="L48" s="38" t="s">
        <v>25</v>
      </c>
      <c r="M48" s="36" t="s">
        <v>26</v>
      </c>
      <c r="N48" s="37" t="s">
        <v>27</v>
      </c>
      <c r="O48" s="92"/>
    </row>
    <row r="49" spans="1:15" s="2" customFormat="1" ht="33" customHeight="1">
      <c r="A49" s="78" t="s">
        <v>54</v>
      </c>
      <c r="B49" s="33" t="s">
        <v>1</v>
      </c>
      <c r="C49" s="8">
        <v>298</v>
      </c>
      <c r="D49" s="9">
        <v>283</v>
      </c>
      <c r="E49" s="9">
        <v>284</v>
      </c>
      <c r="F49" s="9">
        <v>276</v>
      </c>
      <c r="G49" s="9">
        <v>296</v>
      </c>
      <c r="H49" s="9">
        <v>274</v>
      </c>
      <c r="I49" s="9">
        <v>266</v>
      </c>
      <c r="J49" s="9">
        <v>271</v>
      </c>
      <c r="K49" s="10">
        <v>279</v>
      </c>
      <c r="L49" s="11">
        <v>274</v>
      </c>
      <c r="M49" s="9">
        <v>254</v>
      </c>
      <c r="N49" s="10">
        <v>264</v>
      </c>
      <c r="O49" s="34">
        <f>SUM(C49:N49)</f>
        <v>3319</v>
      </c>
    </row>
    <row r="50" spans="1:15" s="2" customFormat="1" ht="31.5" customHeight="1" thickBot="1">
      <c r="A50" s="78"/>
      <c r="B50" s="31" t="s">
        <v>2</v>
      </c>
      <c r="C50" s="14">
        <v>30</v>
      </c>
      <c r="D50" s="15">
        <v>31</v>
      </c>
      <c r="E50" s="15">
        <v>30</v>
      </c>
      <c r="F50" s="15">
        <v>31</v>
      </c>
      <c r="G50" s="15">
        <v>31</v>
      </c>
      <c r="H50" s="15">
        <v>30</v>
      </c>
      <c r="I50" s="15">
        <v>31</v>
      </c>
      <c r="J50" s="15">
        <v>30</v>
      </c>
      <c r="K50" s="16">
        <v>31</v>
      </c>
      <c r="L50" s="17">
        <v>31</v>
      </c>
      <c r="M50" s="15">
        <v>28</v>
      </c>
      <c r="N50" s="16">
        <v>31</v>
      </c>
      <c r="O50" s="25">
        <f>SUM(C50:N50)</f>
        <v>365</v>
      </c>
    </row>
    <row r="51" spans="1:15" s="2" customFormat="1" ht="28.5" customHeight="1" thickBot="1" thickTop="1">
      <c r="A51" s="79"/>
      <c r="B51" s="39" t="s">
        <v>3</v>
      </c>
      <c r="C51" s="26">
        <f aca="true" t="shared" si="13" ref="C51:N51">ROUNDUP(C49/C50,1)</f>
        <v>10</v>
      </c>
      <c r="D51" s="27">
        <f t="shared" si="13"/>
        <v>9.2</v>
      </c>
      <c r="E51" s="27">
        <f t="shared" si="13"/>
        <v>9.5</v>
      </c>
      <c r="F51" s="27">
        <f t="shared" si="13"/>
        <v>9</v>
      </c>
      <c r="G51" s="27">
        <f t="shared" si="13"/>
        <v>9.6</v>
      </c>
      <c r="H51" s="27">
        <f t="shared" si="13"/>
        <v>9.2</v>
      </c>
      <c r="I51" s="27">
        <f t="shared" si="13"/>
        <v>8.6</v>
      </c>
      <c r="J51" s="27">
        <f t="shared" si="13"/>
        <v>9.1</v>
      </c>
      <c r="K51" s="28">
        <f t="shared" si="13"/>
        <v>9</v>
      </c>
      <c r="L51" s="29">
        <f t="shared" si="13"/>
        <v>8.9</v>
      </c>
      <c r="M51" s="27">
        <f t="shared" si="13"/>
        <v>9.1</v>
      </c>
      <c r="N51" s="28">
        <f t="shared" si="13"/>
        <v>8.6</v>
      </c>
      <c r="O51" s="46">
        <f>ROUNDUP(O49/O50,1)</f>
        <v>9.1</v>
      </c>
    </row>
    <row r="54" ht="14.25">
      <c r="A54" s="50" t="s">
        <v>89</v>
      </c>
    </row>
    <row r="56" ht="13.5">
      <c r="A56" s="3" t="s">
        <v>145</v>
      </c>
    </row>
    <row r="57" spans="4:9" ht="13.5">
      <c r="D57" s="18"/>
      <c r="F57" s="18"/>
      <c r="H57" s="64"/>
      <c r="I57" s="18"/>
    </row>
    <row r="58" spans="4:12" ht="13.5">
      <c r="D58" s="3" t="s">
        <v>96</v>
      </c>
      <c r="F58" s="18"/>
      <c r="G58" s="66" t="s">
        <v>97</v>
      </c>
      <c r="H58" s="64"/>
      <c r="I58" s="18"/>
      <c r="L58" s="18" t="s">
        <v>100</v>
      </c>
    </row>
    <row r="59" spans="3:13" ht="22.5" customHeight="1">
      <c r="C59" s="19" t="s">
        <v>103</v>
      </c>
      <c r="D59" s="96">
        <f>O19</f>
        <v>19456</v>
      </c>
      <c r="E59" s="96"/>
      <c r="F59" s="18" t="s">
        <v>4</v>
      </c>
      <c r="G59" s="96">
        <f>O41</f>
        <v>10315</v>
      </c>
      <c r="H59" s="96"/>
      <c r="I59" s="64" t="s">
        <v>5</v>
      </c>
      <c r="J59" s="71">
        <f>O20</f>
        <v>365</v>
      </c>
      <c r="K59" s="3" t="s">
        <v>94</v>
      </c>
      <c r="L59" s="70">
        <f>ROUNDUP((D59+G59)/J59,1)</f>
        <v>81.6</v>
      </c>
      <c r="M59" s="3" t="s">
        <v>99</v>
      </c>
    </row>
    <row r="60" spans="4:10" ht="13.5">
      <c r="D60" s="18"/>
      <c r="F60" s="18"/>
      <c r="H60" s="64"/>
      <c r="I60" s="18"/>
      <c r="J60" s="72"/>
    </row>
    <row r="61" spans="4:12" ht="13.5">
      <c r="D61" s="3" t="s">
        <v>96</v>
      </c>
      <c r="F61" s="18"/>
      <c r="G61" s="66" t="s">
        <v>97</v>
      </c>
      <c r="H61" s="64"/>
      <c r="I61" s="18"/>
      <c r="J61" s="72"/>
      <c r="L61" s="18" t="s">
        <v>101</v>
      </c>
    </row>
    <row r="62" spans="3:13" ht="22.5" customHeight="1">
      <c r="C62" s="19" t="s">
        <v>104</v>
      </c>
      <c r="D62" s="96">
        <f>O27</f>
        <v>5460</v>
      </c>
      <c r="E62" s="96"/>
      <c r="F62" s="18" t="s">
        <v>4</v>
      </c>
      <c r="G62" s="96">
        <f>O49</f>
        <v>3319</v>
      </c>
      <c r="H62" s="96"/>
      <c r="I62" s="64" t="s">
        <v>5</v>
      </c>
      <c r="J62" s="71">
        <f>O28</f>
        <v>365</v>
      </c>
      <c r="K62" s="3" t="s">
        <v>94</v>
      </c>
      <c r="L62" s="70">
        <f>ROUNDUP((D62+G62)/J62,1)</f>
        <v>24.1</v>
      </c>
      <c r="M62" s="3" t="s">
        <v>99</v>
      </c>
    </row>
    <row r="63" spans="4:9" ht="13.5">
      <c r="D63" s="18"/>
      <c r="F63" s="18"/>
      <c r="H63" s="64"/>
      <c r="I63" s="18"/>
    </row>
    <row r="64" spans="4:9" ht="13.5">
      <c r="D64" s="18"/>
      <c r="F64" s="18"/>
      <c r="H64" s="64"/>
      <c r="I64" s="18" t="s">
        <v>71</v>
      </c>
    </row>
    <row r="65" spans="4:14" ht="22.5" customHeight="1">
      <c r="D65" s="66" t="s">
        <v>102</v>
      </c>
      <c r="F65" s="18"/>
      <c r="H65" s="64"/>
      <c r="I65" s="70">
        <f>ROUNDUP(SUM(L59,L62)/3,0)</f>
        <v>36</v>
      </c>
      <c r="J65" s="3" t="s">
        <v>8</v>
      </c>
      <c r="M65" s="3" t="s">
        <v>9</v>
      </c>
      <c r="N65" s="3" t="s">
        <v>73</v>
      </c>
    </row>
    <row r="66" spans="4:20" ht="13.5">
      <c r="D66" s="49"/>
      <c r="E66" s="49"/>
      <c r="F66" s="49"/>
      <c r="G66" s="49"/>
      <c r="H66" s="49"/>
      <c r="I66" s="49"/>
      <c r="J66" s="49"/>
      <c r="K66" s="49"/>
      <c r="L66" s="49"/>
      <c r="M66" s="49"/>
      <c r="N66" s="49"/>
      <c r="O66" s="49"/>
      <c r="P66" s="49"/>
      <c r="Q66" s="49"/>
      <c r="R66" s="49"/>
      <c r="S66" s="49"/>
      <c r="T66" s="49"/>
    </row>
    <row r="67" spans="4:20" ht="13.5">
      <c r="D67" s="49"/>
      <c r="E67" s="49"/>
      <c r="F67" s="49"/>
      <c r="G67" s="49"/>
      <c r="H67" s="49"/>
      <c r="I67" s="49"/>
      <c r="J67" s="49"/>
      <c r="K67" s="49"/>
      <c r="L67" s="49"/>
      <c r="M67" s="49"/>
      <c r="N67" s="49"/>
      <c r="O67" s="49"/>
      <c r="P67" s="49"/>
      <c r="Q67" s="49"/>
      <c r="R67" s="49"/>
      <c r="S67" s="49"/>
      <c r="T67" s="49"/>
    </row>
    <row r="68" ht="13.5">
      <c r="A68" s="3" t="s">
        <v>146</v>
      </c>
    </row>
    <row r="70" spans="4:12" ht="13.5">
      <c r="D70" s="3" t="s">
        <v>96</v>
      </c>
      <c r="F70" s="18"/>
      <c r="G70" s="66" t="s">
        <v>97</v>
      </c>
      <c r="H70" s="64"/>
      <c r="I70" s="18"/>
      <c r="L70" s="18" t="s">
        <v>100</v>
      </c>
    </row>
    <row r="71" spans="3:13" ht="22.5" customHeight="1">
      <c r="C71" s="19" t="s">
        <v>103</v>
      </c>
      <c r="D71" s="96">
        <f>O19</f>
        <v>19456</v>
      </c>
      <c r="E71" s="96"/>
      <c r="F71" s="18" t="s">
        <v>4</v>
      </c>
      <c r="G71" s="96">
        <f>O41</f>
        <v>10315</v>
      </c>
      <c r="H71" s="96"/>
      <c r="I71" s="64" t="s">
        <v>5</v>
      </c>
      <c r="J71" s="71">
        <f>O20</f>
        <v>365</v>
      </c>
      <c r="K71" s="3" t="s">
        <v>94</v>
      </c>
      <c r="L71" s="70">
        <f>ROUNDUP((D71+G71)/J71,1)</f>
        <v>81.6</v>
      </c>
      <c r="M71" s="3" t="s">
        <v>99</v>
      </c>
    </row>
    <row r="72" spans="4:10" ht="13.5">
      <c r="D72" s="18"/>
      <c r="F72" s="18"/>
      <c r="H72" s="64"/>
      <c r="I72" s="18"/>
      <c r="J72" s="72"/>
    </row>
    <row r="73" spans="4:12" ht="13.5">
      <c r="D73" s="3" t="s">
        <v>96</v>
      </c>
      <c r="F73" s="18"/>
      <c r="G73" s="66" t="s">
        <v>97</v>
      </c>
      <c r="H73" s="64"/>
      <c r="I73" s="18"/>
      <c r="J73" s="72"/>
      <c r="L73" s="18" t="s">
        <v>101</v>
      </c>
    </row>
    <row r="74" spans="3:13" ht="22.5" customHeight="1">
      <c r="C74" s="19" t="s">
        <v>104</v>
      </c>
      <c r="D74" s="96">
        <f>O27</f>
        <v>5460</v>
      </c>
      <c r="E74" s="96"/>
      <c r="F74" s="18" t="s">
        <v>4</v>
      </c>
      <c r="G74" s="96">
        <f>O49</f>
        <v>3319</v>
      </c>
      <c r="H74" s="96"/>
      <c r="I74" s="64" t="s">
        <v>5</v>
      </c>
      <c r="J74" s="71">
        <f>O28</f>
        <v>365</v>
      </c>
      <c r="K74" s="3" t="s">
        <v>94</v>
      </c>
      <c r="L74" s="70">
        <f>ROUNDUP((D74+G74)/J74,1)</f>
        <v>24.1</v>
      </c>
      <c r="M74" s="3" t="s">
        <v>99</v>
      </c>
    </row>
    <row r="75" spans="4:9" ht="13.5">
      <c r="D75" s="18"/>
      <c r="F75" s="18"/>
      <c r="H75" s="64"/>
      <c r="I75" s="18"/>
    </row>
    <row r="76" spans="4:9" ht="13.5">
      <c r="D76" s="18"/>
      <c r="F76" s="18"/>
      <c r="H76" s="64"/>
      <c r="I76" s="18" t="s">
        <v>75</v>
      </c>
    </row>
    <row r="77" spans="4:14" ht="22.5" customHeight="1">
      <c r="D77" s="66" t="s">
        <v>105</v>
      </c>
      <c r="F77" s="18"/>
      <c r="H77" s="64"/>
      <c r="I77" s="73">
        <f>IF(SUM(L71,L74)&lt;=100,1,IF((SUM(L71,L74)/100)&gt;1,(ROUNDUP(SUM(L71,L74)/100,0))))</f>
        <v>2</v>
      </c>
      <c r="J77" s="3" t="s">
        <v>8</v>
      </c>
      <c r="M77" s="3" t="s">
        <v>9</v>
      </c>
      <c r="N77" s="3" t="s">
        <v>119</v>
      </c>
    </row>
    <row r="79" ht="13.5">
      <c r="N79" s="3" t="s">
        <v>118</v>
      </c>
    </row>
    <row r="81" ht="13.5">
      <c r="A81" s="3" t="s">
        <v>147</v>
      </c>
    </row>
    <row r="83" spans="4:12" ht="13.5">
      <c r="D83" s="3" t="s">
        <v>96</v>
      </c>
      <c r="F83" s="18"/>
      <c r="G83" s="66" t="s">
        <v>97</v>
      </c>
      <c r="H83" s="64"/>
      <c r="I83" s="18"/>
      <c r="L83" s="18" t="s">
        <v>100</v>
      </c>
    </row>
    <row r="84" spans="3:13" ht="22.5" customHeight="1">
      <c r="C84" s="19" t="s">
        <v>107</v>
      </c>
      <c r="D84" s="96">
        <f>O19</f>
        <v>19456</v>
      </c>
      <c r="E84" s="96"/>
      <c r="F84" s="18" t="s">
        <v>4</v>
      </c>
      <c r="G84" s="96">
        <f>O41</f>
        <v>10315</v>
      </c>
      <c r="H84" s="96"/>
      <c r="I84" s="64" t="s">
        <v>5</v>
      </c>
      <c r="J84" s="71">
        <f>O28</f>
        <v>365</v>
      </c>
      <c r="K84" s="3" t="s">
        <v>77</v>
      </c>
      <c r="L84" s="70">
        <f>ROUNDUP((D84+G84)/J84,1)</f>
        <v>81.6</v>
      </c>
      <c r="M84" s="3" t="s">
        <v>99</v>
      </c>
    </row>
    <row r="85" spans="4:9" ht="13.5">
      <c r="D85" s="18"/>
      <c r="F85" s="18"/>
      <c r="H85" s="64"/>
      <c r="I85" s="18"/>
    </row>
    <row r="86" spans="4:9" ht="13.5">
      <c r="D86" s="18"/>
      <c r="F86" s="18"/>
      <c r="H86" s="64"/>
      <c r="I86" s="18" t="s">
        <v>106</v>
      </c>
    </row>
    <row r="87" spans="6:14" ht="22.5" customHeight="1">
      <c r="F87" s="66" t="s">
        <v>108</v>
      </c>
      <c r="H87" s="64"/>
      <c r="I87" s="23">
        <f>IF(SUM(L84)&lt;=100,1,IF((SUM(L84)/100)&gt;1,(ROUNDUP(SUM(L84)/100,0))))</f>
        <v>1</v>
      </c>
      <c r="J87" s="3" t="s">
        <v>8</v>
      </c>
      <c r="M87" s="3" t="s">
        <v>9</v>
      </c>
      <c r="N87" s="3" t="s">
        <v>117</v>
      </c>
    </row>
    <row r="88" ht="13.5">
      <c r="N88" s="3" t="s">
        <v>114</v>
      </c>
    </row>
    <row r="90" ht="13.5"/>
    <row r="91" ht="13.5"/>
    <row r="92" ht="13.5"/>
    <row r="93" ht="13.5"/>
    <row r="94" ht="13.5"/>
    <row r="95" ht="13.5"/>
    <row r="96" ht="13.5"/>
    <row r="97" ht="13.5"/>
    <row r="98" ht="13.5"/>
    <row r="99" ht="13.5"/>
    <row r="100" ht="13.5"/>
    <row r="101" ht="13.5"/>
    <row r="102" ht="13.5"/>
    <row r="105" spans="1:10" ht="13.5">
      <c r="A105" s="3" t="s">
        <v>148</v>
      </c>
      <c r="J105" s="68"/>
    </row>
    <row r="107" spans="1:5" ht="13.5">
      <c r="A107" s="66" t="s">
        <v>56</v>
      </c>
      <c r="C107" s="18"/>
      <c r="E107" s="3" t="s">
        <v>11</v>
      </c>
    </row>
    <row r="108" spans="3:5" ht="13.5">
      <c r="C108" s="18" t="s">
        <v>6</v>
      </c>
      <c r="E108" s="18" t="s">
        <v>86</v>
      </c>
    </row>
    <row r="109" spans="2:10" ht="22.5" customHeight="1">
      <c r="B109" s="19" t="s">
        <v>57</v>
      </c>
      <c r="C109" s="67">
        <f>IF(L84&lt;=30,L84,"")</f>
      </c>
      <c r="D109" s="18" t="s">
        <v>12</v>
      </c>
      <c r="E109" s="22">
        <f>IF(C109="","",1)</f>
      </c>
      <c r="F109" s="3" t="s">
        <v>8</v>
      </c>
      <c r="I109" s="3" t="s">
        <v>9</v>
      </c>
      <c r="J109" s="3" t="s">
        <v>115</v>
      </c>
    </row>
    <row r="110" spans="2:5" ht="13.5">
      <c r="B110" s="19"/>
      <c r="C110" s="20"/>
      <c r="E110" s="20"/>
    </row>
    <row r="111" spans="2:10" ht="22.5" customHeight="1">
      <c r="B111" s="19" t="s">
        <v>58</v>
      </c>
      <c r="C111" s="21">
        <f>IF(C109="",IF(AND(SUM(L84)&gt;30,SUM(L84)&lt;=50),SUM(L84),""),"")</f>
      </c>
      <c r="D111" s="18" t="s">
        <v>12</v>
      </c>
      <c r="E111" s="22">
        <f>IF(C111="","",2)</f>
      </c>
      <c r="F111" s="3" t="s">
        <v>8</v>
      </c>
      <c r="I111" s="3" t="s">
        <v>9</v>
      </c>
      <c r="J111" s="3" t="s">
        <v>116</v>
      </c>
    </row>
    <row r="112" spans="2:5" ht="13.5">
      <c r="B112" s="19"/>
      <c r="C112" s="20"/>
      <c r="E112" s="20"/>
    </row>
    <row r="113" spans="2:10" ht="22.5" customHeight="1">
      <c r="B113" s="19" t="s">
        <v>59</v>
      </c>
      <c r="C113" s="21">
        <f>IF(C111="",IF(AND(SUM(L84)&gt;50,SUM(L84)&lt;=130),SUM(L84),""),"")</f>
        <v>81.6</v>
      </c>
      <c r="D113" s="18" t="s">
        <v>12</v>
      </c>
      <c r="E113" s="22">
        <f>IF(C113="","",3)</f>
        <v>3</v>
      </c>
      <c r="F113" s="3" t="s">
        <v>8</v>
      </c>
      <c r="I113" s="3" t="s">
        <v>9</v>
      </c>
      <c r="J113" s="3" t="s">
        <v>116</v>
      </c>
    </row>
    <row r="114" spans="2:5" ht="13.5">
      <c r="B114" s="19"/>
      <c r="C114" s="20"/>
      <c r="E114" s="20"/>
    </row>
    <row r="115" spans="2:10" ht="22.5" customHeight="1">
      <c r="B115" s="19" t="s">
        <v>60</v>
      </c>
      <c r="C115" s="21">
        <f>IF(C113="",IF(SUM(L84)&gt;130,SUM(L84),""),"")</f>
      </c>
      <c r="D115" s="18" t="s">
        <v>12</v>
      </c>
      <c r="E115" s="47">
        <f>IF(C115="","",ROUNDUP((C115-130)/50,0)+3)</f>
      </c>
      <c r="F115" s="3" t="s">
        <v>8</v>
      </c>
      <c r="I115" s="3" t="s">
        <v>9</v>
      </c>
      <c r="J115" s="3" t="s">
        <v>116</v>
      </c>
    </row>
    <row r="117" ht="13.5"/>
    <row r="118" ht="13.5"/>
    <row r="119" ht="13.5"/>
    <row r="120" ht="13.5"/>
    <row r="121" ht="13.5"/>
    <row r="122" ht="13.5"/>
    <row r="123" ht="13.5"/>
    <row r="124" ht="13.5"/>
    <row r="125" ht="13.5"/>
    <row r="126" ht="13.5"/>
    <row r="127" ht="13.5"/>
    <row r="128" ht="13.5"/>
    <row r="129" ht="13.5"/>
    <row r="131" ht="13.5">
      <c r="A131" s="3" t="s">
        <v>149</v>
      </c>
    </row>
    <row r="133" ht="13.5">
      <c r="G133" s="3" t="s">
        <v>11</v>
      </c>
    </row>
    <row r="134" spans="3:7" ht="13.5">
      <c r="C134" s="18" t="s">
        <v>95</v>
      </c>
      <c r="D134" s="18"/>
      <c r="E134" s="18" t="s">
        <v>110</v>
      </c>
      <c r="G134" s="18" t="s">
        <v>87</v>
      </c>
    </row>
    <row r="135" spans="2:10" ht="22.5" customHeight="1">
      <c r="B135" s="19" t="s">
        <v>109</v>
      </c>
      <c r="C135" s="74">
        <f>M23</f>
        <v>20</v>
      </c>
      <c r="D135" s="75" t="s">
        <v>4</v>
      </c>
      <c r="E135" s="74">
        <f>M45</f>
        <v>10</v>
      </c>
      <c r="F135" s="3" t="s">
        <v>111</v>
      </c>
      <c r="G135" s="70">
        <f>IF(SUM(C135,E135)&gt;=20,1,"")</f>
        <v>1</v>
      </c>
      <c r="H135" s="3" t="s">
        <v>80</v>
      </c>
      <c r="I135" s="3" t="s">
        <v>9</v>
      </c>
      <c r="J135" s="3" t="s">
        <v>88</v>
      </c>
    </row>
    <row r="137" ht="13.5"/>
    <row r="138" ht="13.5"/>
    <row r="139" ht="13.5"/>
    <row r="140" ht="13.5"/>
    <row r="141" ht="13.5"/>
    <row r="142" ht="13.5"/>
    <row r="143" ht="13.5"/>
    <row r="144" ht="13.5"/>
    <row r="145" ht="13.5"/>
    <row r="146" ht="13.5"/>
    <row r="147" ht="13.5"/>
    <row r="148" ht="13.5"/>
    <row r="149" ht="13.5"/>
    <row r="150" ht="13.5"/>
    <row r="152" ht="14.25">
      <c r="A152" s="50" t="s">
        <v>31</v>
      </c>
    </row>
    <row r="154" spans="1:18" ht="13.5" customHeight="1">
      <c r="A154" s="97" t="s">
        <v>35</v>
      </c>
      <c r="B154" s="98"/>
      <c r="C154" s="98"/>
      <c r="D154" s="98"/>
      <c r="E154" s="98"/>
      <c r="F154" s="98"/>
      <c r="G154" s="98"/>
      <c r="H154" s="98"/>
      <c r="I154" s="98"/>
      <c r="J154" s="98"/>
      <c r="K154" s="98"/>
      <c r="L154" s="98"/>
      <c r="M154" s="98"/>
      <c r="N154" s="98"/>
      <c r="O154" s="98"/>
      <c r="P154" s="98"/>
      <c r="Q154" s="98"/>
      <c r="R154" s="98"/>
    </row>
    <row r="155" spans="1:18" ht="13.5">
      <c r="A155" s="98"/>
      <c r="B155" s="98"/>
      <c r="C155" s="98"/>
      <c r="D155" s="98"/>
      <c r="E155" s="98"/>
      <c r="F155" s="98"/>
      <c r="G155" s="98"/>
      <c r="H155" s="98"/>
      <c r="I155" s="98"/>
      <c r="J155" s="98"/>
      <c r="K155" s="98"/>
      <c r="L155" s="98"/>
      <c r="M155" s="98"/>
      <c r="N155" s="98"/>
      <c r="O155" s="98"/>
      <c r="P155" s="98"/>
      <c r="Q155" s="98"/>
      <c r="R155" s="98"/>
    </row>
    <row r="156" spans="1:17" ht="13.5">
      <c r="A156" s="49"/>
      <c r="B156" s="49"/>
      <c r="C156" s="49"/>
      <c r="D156" s="49"/>
      <c r="E156" s="49"/>
      <c r="F156" s="49"/>
      <c r="G156" s="49"/>
      <c r="I156" s="49"/>
      <c r="J156" s="49"/>
      <c r="K156" s="49"/>
      <c r="L156" s="49"/>
      <c r="M156" s="49"/>
      <c r="N156" s="49"/>
      <c r="O156" s="49"/>
      <c r="P156" s="49"/>
      <c r="Q156" s="49"/>
    </row>
    <row r="157" spans="1:10" ht="13.5">
      <c r="A157" s="6" t="s">
        <v>33</v>
      </c>
      <c r="I157" s="3" t="s">
        <v>9</v>
      </c>
      <c r="J157" s="3" t="s">
        <v>38</v>
      </c>
    </row>
    <row r="158" ht="13.5">
      <c r="B158" s="6"/>
    </row>
    <row r="159" spans="1:10" ht="13.5">
      <c r="A159" s="3" t="s">
        <v>32</v>
      </c>
      <c r="B159" s="6"/>
      <c r="I159" s="3" t="s">
        <v>9</v>
      </c>
      <c r="J159" s="3" t="s">
        <v>39</v>
      </c>
    </row>
    <row r="160" ht="13.5">
      <c r="B160" s="6"/>
    </row>
    <row r="161" spans="1:10" ht="13.5">
      <c r="A161" s="3" t="s">
        <v>34</v>
      </c>
      <c r="B161" s="6"/>
      <c r="I161" s="3" t="s">
        <v>9</v>
      </c>
      <c r="J161" s="3" t="s">
        <v>40</v>
      </c>
    </row>
    <row r="163" ht="13.5">
      <c r="J163" s="3" t="s">
        <v>46</v>
      </c>
    </row>
    <row r="164" spans="9:10" ht="13.5">
      <c r="I164" s="19" t="s">
        <v>45</v>
      </c>
      <c r="J164" s="3" t="s">
        <v>41</v>
      </c>
    </row>
    <row r="165" ht="13.5">
      <c r="J165" s="3" t="s">
        <v>42</v>
      </c>
    </row>
    <row r="166" ht="13.5">
      <c r="J166" s="3" t="s">
        <v>43</v>
      </c>
    </row>
    <row r="167" ht="13.5">
      <c r="J167" s="3" t="s">
        <v>44</v>
      </c>
    </row>
    <row r="169" spans="1:10" ht="13.5">
      <c r="A169" s="6" t="s">
        <v>36</v>
      </c>
      <c r="I169" s="3" t="s">
        <v>9</v>
      </c>
      <c r="J169" s="3" t="s">
        <v>37</v>
      </c>
    </row>
    <row r="170" spans="1:3" ht="13.5">
      <c r="A170" s="6"/>
      <c r="B170" s="6"/>
      <c r="C170" s="6"/>
    </row>
  </sheetData>
  <sheetProtection/>
  <mergeCells count="32">
    <mergeCell ref="D74:E74"/>
    <mergeCell ref="G74:H74"/>
    <mergeCell ref="D84:E84"/>
    <mergeCell ref="G84:H84"/>
    <mergeCell ref="A154:R155"/>
    <mergeCell ref="A49:A51"/>
    <mergeCell ref="D59:E59"/>
    <mergeCell ref="G59:H59"/>
    <mergeCell ref="D62:E62"/>
    <mergeCell ref="G62:H62"/>
    <mergeCell ref="D71:E71"/>
    <mergeCell ref="G71:H71"/>
    <mergeCell ref="A35:A37"/>
    <mergeCell ref="A38:A40"/>
    <mergeCell ref="A41:A43"/>
    <mergeCell ref="A47:A48"/>
    <mergeCell ref="B47:B48"/>
    <mergeCell ref="O47:O48"/>
    <mergeCell ref="A19:A21"/>
    <mergeCell ref="A25:A26"/>
    <mergeCell ref="B25:B26"/>
    <mergeCell ref="O25:O26"/>
    <mergeCell ref="A27:A29"/>
    <mergeCell ref="A33:A34"/>
    <mergeCell ref="B33:B34"/>
    <mergeCell ref="O33:O34"/>
    <mergeCell ref="K2:R2"/>
    <mergeCell ref="A11:A12"/>
    <mergeCell ref="B11:B12"/>
    <mergeCell ref="O11:O12"/>
    <mergeCell ref="A13:A15"/>
    <mergeCell ref="A16:A18"/>
  </mergeCells>
  <printOptions horizontalCentered="1"/>
  <pageMargins left="0.7874015748031497" right="0.7874015748031497" top="0.7874015748031497" bottom="0.7874015748031497" header="0.1968503937007874" footer="0.1968503937007874"/>
  <pageSetup horizontalDpi="300" verticalDpi="300" orientation="portrait" paperSize="8" scale="78" r:id="rId2"/>
  <headerFooter alignWithMargins="0">
    <oddHeader>&amp;R&amp;K00-049&amp;A</oddHeader>
  </headerFooter>
  <rowBreaks count="2" manualBreakCount="2">
    <brk id="53" max="255" man="1"/>
    <brk id="151" max="255" man="1"/>
  </rowBreaks>
  <drawing r:id="rId1"/>
</worksheet>
</file>

<file path=xl/worksheets/sheet3.xml><?xml version="1.0" encoding="utf-8"?>
<worksheet xmlns="http://schemas.openxmlformats.org/spreadsheetml/2006/main" xmlns:r="http://schemas.openxmlformats.org/officeDocument/2006/relationships">
  <sheetPr>
    <tabColor rgb="FF00FFFF"/>
  </sheetPr>
  <dimension ref="A2:R264"/>
  <sheetViews>
    <sheetView showGridLines="0" view="pageBreakPreview" zoomScale="90" zoomScaleSheetLayoutView="90" zoomScalePageLayoutView="0" workbookViewId="0" topLeftCell="A1">
      <selection activeCell="G47" sqref="G47"/>
    </sheetView>
  </sheetViews>
  <sheetFormatPr defaultColWidth="10.25390625" defaultRowHeight="12.75"/>
  <cols>
    <col min="1" max="1" width="5.625" style="3" customWidth="1"/>
    <col min="2" max="2" width="17.75390625" style="3" customWidth="1"/>
    <col min="3" max="3" width="7.00390625" style="3" customWidth="1"/>
    <col min="4" max="4" width="6.00390625" style="3" customWidth="1"/>
    <col min="5" max="14" width="6.625" style="3" customWidth="1"/>
    <col min="15" max="15" width="7.875" style="3" bestFit="1" customWidth="1"/>
    <col min="16" max="16" width="6.625" style="3" customWidth="1"/>
    <col min="17" max="17" width="7.875" style="3" bestFit="1" customWidth="1"/>
    <col min="18" max="18" width="7.875" style="3" customWidth="1"/>
    <col min="19" max="19" width="8.75390625" style="3" customWidth="1"/>
    <col min="20" max="16384" width="10.25390625" style="3" customWidth="1"/>
  </cols>
  <sheetData>
    <row r="1" ht="13.5"/>
    <row r="2" spans="2:18" ht="30" customHeight="1">
      <c r="B2" s="1"/>
      <c r="C2" s="2"/>
      <c r="D2" s="2"/>
      <c r="E2" s="2"/>
      <c r="F2" s="2"/>
      <c r="G2" s="2"/>
      <c r="H2" s="2"/>
      <c r="J2" s="48" t="s">
        <v>30</v>
      </c>
      <c r="K2" s="99"/>
      <c r="L2" s="99"/>
      <c r="M2" s="99"/>
      <c r="N2" s="99"/>
      <c r="O2" s="99"/>
      <c r="P2" s="99"/>
      <c r="Q2" s="99"/>
      <c r="R2" s="99"/>
    </row>
    <row r="3" spans="2:16" ht="13.5">
      <c r="B3" s="1"/>
      <c r="C3" s="2"/>
      <c r="D3" s="2"/>
      <c r="E3" s="2"/>
      <c r="F3" s="2"/>
      <c r="G3" s="2"/>
      <c r="H3" s="2"/>
      <c r="J3" s="2"/>
      <c r="K3" s="2"/>
      <c r="L3" s="2"/>
      <c r="M3" s="2"/>
      <c r="N3" s="2"/>
      <c r="O3" s="2"/>
      <c r="P3" s="2"/>
    </row>
    <row r="4" spans="1:7" ht="19.5" customHeight="1">
      <c r="A4" s="4" t="s">
        <v>0</v>
      </c>
      <c r="C4" s="4"/>
      <c r="D4" s="4"/>
      <c r="E4" s="4"/>
      <c r="F4" s="4"/>
      <c r="G4" s="4"/>
    </row>
    <row r="5" spans="1:7" ht="19.5" customHeight="1">
      <c r="A5" s="3" t="s">
        <v>28</v>
      </c>
      <c r="C5" s="4"/>
      <c r="D5" s="4"/>
      <c r="E5" s="4"/>
      <c r="F5" s="4"/>
      <c r="G5" s="4"/>
    </row>
    <row r="6" spans="1:7" ht="19.5" customHeight="1">
      <c r="A6" s="3" t="s">
        <v>98</v>
      </c>
      <c r="C6" s="4"/>
      <c r="D6" s="4"/>
      <c r="E6" s="4"/>
      <c r="F6" s="4"/>
      <c r="G6" s="4"/>
    </row>
    <row r="7" ht="15" customHeight="1">
      <c r="A7" s="3" t="s">
        <v>29</v>
      </c>
    </row>
    <row r="8" ht="15" customHeight="1"/>
    <row r="9" spans="1:14" ht="22.5" customHeight="1">
      <c r="A9" s="4" t="s">
        <v>47</v>
      </c>
      <c r="L9" s="19" t="s">
        <v>79</v>
      </c>
      <c r="M9" s="7"/>
      <c r="N9" s="3" t="s">
        <v>80</v>
      </c>
    </row>
    <row r="10" ht="6.75" customHeight="1" thickBot="1">
      <c r="A10" s="4"/>
    </row>
    <row r="11" spans="1:15" s="2" customFormat="1" ht="30" customHeight="1">
      <c r="A11" s="85" t="s">
        <v>51</v>
      </c>
      <c r="B11" s="87" t="s">
        <v>13</v>
      </c>
      <c r="C11" s="43"/>
      <c r="D11" s="40"/>
      <c r="E11" s="40"/>
      <c r="F11" s="44" t="s">
        <v>14</v>
      </c>
      <c r="G11" s="45"/>
      <c r="H11" s="40" t="s">
        <v>15</v>
      </c>
      <c r="I11" s="40"/>
      <c r="J11" s="40"/>
      <c r="K11" s="41"/>
      <c r="L11" s="42" t="s">
        <v>14</v>
      </c>
      <c r="M11" s="45"/>
      <c r="N11" s="41" t="s">
        <v>15</v>
      </c>
      <c r="O11" s="89" t="s">
        <v>48</v>
      </c>
    </row>
    <row r="12" spans="1:15" s="2" customFormat="1" ht="30" customHeight="1" thickBot="1">
      <c r="A12" s="86"/>
      <c r="B12" s="88"/>
      <c r="C12" s="35" t="s">
        <v>16</v>
      </c>
      <c r="D12" s="36" t="s">
        <v>17</v>
      </c>
      <c r="E12" s="36" t="s">
        <v>18</v>
      </c>
      <c r="F12" s="36" t="s">
        <v>19</v>
      </c>
      <c r="G12" s="36" t="s">
        <v>20</v>
      </c>
      <c r="H12" s="36" t="s">
        <v>21</v>
      </c>
      <c r="I12" s="36" t="s">
        <v>22</v>
      </c>
      <c r="J12" s="36" t="s">
        <v>23</v>
      </c>
      <c r="K12" s="37" t="s">
        <v>24</v>
      </c>
      <c r="L12" s="38" t="s">
        <v>25</v>
      </c>
      <c r="M12" s="36" t="s">
        <v>26</v>
      </c>
      <c r="N12" s="37" t="s">
        <v>27</v>
      </c>
      <c r="O12" s="90"/>
    </row>
    <row r="13" spans="1:15" s="2" customFormat="1" ht="31.5" customHeight="1">
      <c r="A13" s="78" t="s">
        <v>52</v>
      </c>
      <c r="B13" s="33" t="s">
        <v>1</v>
      </c>
      <c r="C13" s="8"/>
      <c r="D13" s="9"/>
      <c r="E13" s="9"/>
      <c r="F13" s="9"/>
      <c r="G13" s="9"/>
      <c r="H13" s="9"/>
      <c r="I13" s="9"/>
      <c r="J13" s="9"/>
      <c r="K13" s="10"/>
      <c r="L13" s="11"/>
      <c r="M13" s="9"/>
      <c r="N13" s="10"/>
      <c r="O13" s="34">
        <f>SUM(C13:N13)</f>
        <v>0</v>
      </c>
    </row>
    <row r="14" spans="1:15" s="2" customFormat="1" ht="31.5" customHeight="1" thickBot="1">
      <c r="A14" s="78"/>
      <c r="B14" s="31" t="s">
        <v>2</v>
      </c>
      <c r="C14" s="14"/>
      <c r="D14" s="15"/>
      <c r="E14" s="15"/>
      <c r="F14" s="15"/>
      <c r="G14" s="15"/>
      <c r="H14" s="15"/>
      <c r="I14" s="15"/>
      <c r="J14" s="15"/>
      <c r="K14" s="16"/>
      <c r="L14" s="17"/>
      <c r="M14" s="15"/>
      <c r="N14" s="16"/>
      <c r="O14" s="25">
        <f>SUM(C14:N14)</f>
        <v>0</v>
      </c>
    </row>
    <row r="15" spans="1:15" s="2" customFormat="1" ht="34.5" customHeight="1" thickBot="1" thickTop="1">
      <c r="A15" s="79"/>
      <c r="B15" s="32" t="s">
        <v>3</v>
      </c>
      <c r="C15" s="26" t="e">
        <f aca="true" t="shared" si="0" ref="C15:N15">ROUNDUP(C13/C14,1)</f>
        <v>#DIV/0!</v>
      </c>
      <c r="D15" s="27" t="e">
        <f t="shared" si="0"/>
        <v>#DIV/0!</v>
      </c>
      <c r="E15" s="27" t="e">
        <f t="shared" si="0"/>
        <v>#DIV/0!</v>
      </c>
      <c r="F15" s="27" t="e">
        <f t="shared" si="0"/>
        <v>#DIV/0!</v>
      </c>
      <c r="G15" s="27" t="e">
        <f t="shared" si="0"/>
        <v>#DIV/0!</v>
      </c>
      <c r="H15" s="27" t="e">
        <f t="shared" si="0"/>
        <v>#DIV/0!</v>
      </c>
      <c r="I15" s="27" t="e">
        <f t="shared" si="0"/>
        <v>#DIV/0!</v>
      </c>
      <c r="J15" s="27" t="e">
        <f t="shared" si="0"/>
        <v>#DIV/0!</v>
      </c>
      <c r="K15" s="28" t="e">
        <f t="shared" si="0"/>
        <v>#DIV/0!</v>
      </c>
      <c r="L15" s="29" t="e">
        <f t="shared" si="0"/>
        <v>#DIV/0!</v>
      </c>
      <c r="M15" s="27" t="e">
        <f t="shared" si="0"/>
        <v>#DIV/0!</v>
      </c>
      <c r="N15" s="28" t="e">
        <f t="shared" si="0"/>
        <v>#DIV/0!</v>
      </c>
      <c r="O15" s="30" t="e">
        <f>ROUNDUP(O13/O14,1)</f>
        <v>#DIV/0!</v>
      </c>
    </row>
    <row r="16" spans="1:15" s="2" customFormat="1" ht="31.5" customHeight="1">
      <c r="A16" s="80" t="s">
        <v>53</v>
      </c>
      <c r="B16" s="33" t="s">
        <v>1</v>
      </c>
      <c r="C16" s="8"/>
      <c r="D16" s="9"/>
      <c r="E16" s="9"/>
      <c r="F16" s="9"/>
      <c r="G16" s="9"/>
      <c r="H16" s="9"/>
      <c r="I16" s="9"/>
      <c r="J16" s="9"/>
      <c r="K16" s="10"/>
      <c r="L16" s="11"/>
      <c r="M16" s="9"/>
      <c r="N16" s="10"/>
      <c r="O16" s="34">
        <f>SUM(C16:N16)</f>
        <v>0</v>
      </c>
    </row>
    <row r="17" spans="1:15" s="2" customFormat="1" ht="31.5" customHeight="1" thickBot="1">
      <c r="A17" s="81"/>
      <c r="B17" s="31" t="s">
        <v>2</v>
      </c>
      <c r="C17" s="56">
        <f>C14</f>
        <v>0</v>
      </c>
      <c r="D17" s="57">
        <f aca="true" t="shared" si="1" ref="D17:N17">D14</f>
        <v>0</v>
      </c>
      <c r="E17" s="57">
        <f t="shared" si="1"/>
        <v>0</v>
      </c>
      <c r="F17" s="57">
        <f t="shared" si="1"/>
        <v>0</v>
      </c>
      <c r="G17" s="57">
        <f t="shared" si="1"/>
        <v>0</v>
      </c>
      <c r="H17" s="57">
        <f t="shared" si="1"/>
        <v>0</v>
      </c>
      <c r="I17" s="57">
        <f t="shared" si="1"/>
        <v>0</v>
      </c>
      <c r="J17" s="57">
        <f t="shared" si="1"/>
        <v>0</v>
      </c>
      <c r="K17" s="58">
        <f t="shared" si="1"/>
        <v>0</v>
      </c>
      <c r="L17" s="59">
        <f t="shared" si="1"/>
        <v>0</v>
      </c>
      <c r="M17" s="57">
        <f t="shared" si="1"/>
        <v>0</v>
      </c>
      <c r="N17" s="58">
        <f t="shared" si="1"/>
        <v>0</v>
      </c>
      <c r="O17" s="25">
        <f>SUM(C17:N17)</f>
        <v>0</v>
      </c>
    </row>
    <row r="18" spans="1:15" s="2" customFormat="1" ht="34.5" customHeight="1" thickBot="1" thickTop="1">
      <c r="A18" s="82"/>
      <c r="B18" s="32" t="s">
        <v>3</v>
      </c>
      <c r="C18" s="26" t="e">
        <f aca="true" t="shared" si="2" ref="C18:O18">ROUNDUP(C16/C17,1)</f>
        <v>#DIV/0!</v>
      </c>
      <c r="D18" s="27" t="e">
        <f t="shared" si="2"/>
        <v>#DIV/0!</v>
      </c>
      <c r="E18" s="27" t="e">
        <f t="shared" si="2"/>
        <v>#DIV/0!</v>
      </c>
      <c r="F18" s="27" t="e">
        <f t="shared" si="2"/>
        <v>#DIV/0!</v>
      </c>
      <c r="G18" s="27" t="e">
        <f t="shared" si="2"/>
        <v>#DIV/0!</v>
      </c>
      <c r="H18" s="27" t="e">
        <f t="shared" si="2"/>
        <v>#DIV/0!</v>
      </c>
      <c r="I18" s="27" t="e">
        <f t="shared" si="2"/>
        <v>#DIV/0!</v>
      </c>
      <c r="J18" s="27" t="e">
        <f t="shared" si="2"/>
        <v>#DIV/0!</v>
      </c>
      <c r="K18" s="28" t="e">
        <f t="shared" si="2"/>
        <v>#DIV/0!</v>
      </c>
      <c r="L18" s="29" t="e">
        <f t="shared" si="2"/>
        <v>#DIV/0!</v>
      </c>
      <c r="M18" s="27" t="e">
        <f t="shared" si="2"/>
        <v>#DIV/0!</v>
      </c>
      <c r="N18" s="28" t="e">
        <f t="shared" si="2"/>
        <v>#DIV/0!</v>
      </c>
      <c r="O18" s="30" t="e">
        <f t="shared" si="2"/>
        <v>#DIV/0!</v>
      </c>
    </row>
    <row r="19" spans="1:15" s="2" customFormat="1" ht="31.5" customHeight="1">
      <c r="A19" s="93" t="s">
        <v>50</v>
      </c>
      <c r="B19" s="33" t="s">
        <v>1</v>
      </c>
      <c r="C19" s="60">
        <f>C13+C16</f>
        <v>0</v>
      </c>
      <c r="D19" s="61">
        <f aca="true" t="shared" si="3" ref="D19:N19">D13+D16</f>
        <v>0</v>
      </c>
      <c r="E19" s="61">
        <f t="shared" si="3"/>
        <v>0</v>
      </c>
      <c r="F19" s="61">
        <f t="shared" si="3"/>
        <v>0</v>
      </c>
      <c r="G19" s="61">
        <f t="shared" si="3"/>
        <v>0</v>
      </c>
      <c r="H19" s="61">
        <f t="shared" si="3"/>
        <v>0</v>
      </c>
      <c r="I19" s="61">
        <f t="shared" si="3"/>
        <v>0</v>
      </c>
      <c r="J19" s="61">
        <f t="shared" si="3"/>
        <v>0</v>
      </c>
      <c r="K19" s="62">
        <f t="shared" si="3"/>
        <v>0</v>
      </c>
      <c r="L19" s="63">
        <f t="shared" si="3"/>
        <v>0</v>
      </c>
      <c r="M19" s="61">
        <f t="shared" si="3"/>
        <v>0</v>
      </c>
      <c r="N19" s="62">
        <f t="shared" si="3"/>
        <v>0</v>
      </c>
      <c r="O19" s="34">
        <f>SUM(C19:N19)</f>
        <v>0</v>
      </c>
    </row>
    <row r="20" spans="1:15" s="2" customFormat="1" ht="31.5" customHeight="1" thickBot="1">
      <c r="A20" s="94"/>
      <c r="B20" s="31" t="s">
        <v>2</v>
      </c>
      <c r="C20" s="56">
        <f>C14</f>
        <v>0</v>
      </c>
      <c r="D20" s="57">
        <f aca="true" t="shared" si="4" ref="D20:N20">D14</f>
        <v>0</v>
      </c>
      <c r="E20" s="57">
        <f t="shared" si="4"/>
        <v>0</v>
      </c>
      <c r="F20" s="57">
        <f t="shared" si="4"/>
        <v>0</v>
      </c>
      <c r="G20" s="57">
        <f t="shared" si="4"/>
        <v>0</v>
      </c>
      <c r="H20" s="57">
        <f t="shared" si="4"/>
        <v>0</v>
      </c>
      <c r="I20" s="57">
        <f t="shared" si="4"/>
        <v>0</v>
      </c>
      <c r="J20" s="57">
        <f t="shared" si="4"/>
        <v>0</v>
      </c>
      <c r="K20" s="58">
        <f t="shared" si="4"/>
        <v>0</v>
      </c>
      <c r="L20" s="59">
        <f t="shared" si="4"/>
        <v>0</v>
      </c>
      <c r="M20" s="57">
        <f t="shared" si="4"/>
        <v>0</v>
      </c>
      <c r="N20" s="58">
        <f t="shared" si="4"/>
        <v>0</v>
      </c>
      <c r="O20" s="25">
        <f>SUM(C20:N20)</f>
        <v>0</v>
      </c>
    </row>
    <row r="21" spans="1:15" s="2" customFormat="1" ht="34.5" customHeight="1" thickBot="1" thickTop="1">
      <c r="A21" s="95"/>
      <c r="B21" s="32" t="s">
        <v>3</v>
      </c>
      <c r="C21" s="26" t="e">
        <f aca="true" t="shared" si="5" ref="C21:O21">ROUNDUP(C19/C20,1)</f>
        <v>#DIV/0!</v>
      </c>
      <c r="D21" s="27" t="e">
        <f t="shared" si="5"/>
        <v>#DIV/0!</v>
      </c>
      <c r="E21" s="27" t="e">
        <f t="shared" si="5"/>
        <v>#DIV/0!</v>
      </c>
      <c r="F21" s="27" t="e">
        <f t="shared" si="5"/>
        <v>#DIV/0!</v>
      </c>
      <c r="G21" s="27" t="e">
        <f t="shared" si="5"/>
        <v>#DIV/0!</v>
      </c>
      <c r="H21" s="27" t="e">
        <f t="shared" si="5"/>
        <v>#DIV/0!</v>
      </c>
      <c r="I21" s="27" t="e">
        <f t="shared" si="5"/>
        <v>#DIV/0!</v>
      </c>
      <c r="J21" s="27" t="e">
        <f t="shared" si="5"/>
        <v>#DIV/0!</v>
      </c>
      <c r="K21" s="28" t="e">
        <f t="shared" si="5"/>
        <v>#DIV/0!</v>
      </c>
      <c r="L21" s="29" t="e">
        <f t="shared" si="5"/>
        <v>#DIV/0!</v>
      </c>
      <c r="M21" s="27" t="e">
        <f t="shared" si="5"/>
        <v>#DIV/0!</v>
      </c>
      <c r="N21" s="28" t="e">
        <f t="shared" si="5"/>
        <v>#DIV/0!</v>
      </c>
      <c r="O21" s="46" t="e">
        <f t="shared" si="5"/>
        <v>#DIV/0!</v>
      </c>
    </row>
    <row r="22" spans="2:15" s="55" customFormat="1" ht="15" customHeight="1">
      <c r="B22" s="52"/>
      <c r="C22" s="53"/>
      <c r="D22" s="53"/>
      <c r="E22" s="53"/>
      <c r="F22" s="53"/>
      <c r="G22" s="53"/>
      <c r="H22" s="53"/>
      <c r="I22" s="53"/>
      <c r="J22" s="53"/>
      <c r="K22" s="53"/>
      <c r="L22" s="53"/>
      <c r="M22" s="53"/>
      <c r="N22" s="53"/>
      <c r="O22" s="54"/>
    </row>
    <row r="23" spans="1:17" ht="22.5" customHeight="1">
      <c r="A23" s="51" t="s">
        <v>61</v>
      </c>
      <c r="C23" s="5"/>
      <c r="E23" s="12"/>
      <c r="F23" s="12"/>
      <c r="G23" s="12"/>
      <c r="H23" s="12"/>
      <c r="I23" s="12"/>
      <c r="J23" s="12"/>
      <c r="K23" s="12"/>
      <c r="L23" s="19" t="s">
        <v>81</v>
      </c>
      <c r="M23" s="7"/>
      <c r="N23" s="3" t="s">
        <v>82</v>
      </c>
      <c r="O23" s="12"/>
      <c r="P23" s="12"/>
      <c r="Q23" s="13"/>
    </row>
    <row r="24" spans="1:17" ht="8.25" customHeight="1" thickBot="1">
      <c r="A24" s="51"/>
      <c r="C24" s="5"/>
      <c r="E24" s="12"/>
      <c r="F24" s="12"/>
      <c r="G24" s="12"/>
      <c r="H24" s="12"/>
      <c r="I24" s="12"/>
      <c r="J24" s="12"/>
      <c r="K24" s="12"/>
      <c r="L24" s="12"/>
      <c r="M24" s="12"/>
      <c r="N24" s="12"/>
      <c r="O24" s="12"/>
      <c r="P24" s="12"/>
      <c r="Q24" s="13"/>
    </row>
    <row r="25" spans="1:15" s="2" customFormat="1" ht="30" customHeight="1">
      <c r="A25" s="85" t="s">
        <v>51</v>
      </c>
      <c r="B25" s="87" t="s">
        <v>13</v>
      </c>
      <c r="C25" s="43"/>
      <c r="D25" s="40"/>
      <c r="E25" s="40"/>
      <c r="F25" s="44" t="s">
        <v>14</v>
      </c>
      <c r="G25" s="45"/>
      <c r="H25" s="40" t="s">
        <v>15</v>
      </c>
      <c r="I25" s="40"/>
      <c r="J25" s="40"/>
      <c r="K25" s="41"/>
      <c r="L25" s="42" t="s">
        <v>14</v>
      </c>
      <c r="M25" s="45"/>
      <c r="N25" s="41" t="s">
        <v>15</v>
      </c>
      <c r="O25" s="91" t="s">
        <v>64</v>
      </c>
    </row>
    <row r="26" spans="1:15" s="2" customFormat="1" ht="30" customHeight="1" thickBot="1">
      <c r="A26" s="86"/>
      <c r="B26" s="88"/>
      <c r="C26" s="35" t="s">
        <v>16</v>
      </c>
      <c r="D26" s="36" t="s">
        <v>17</v>
      </c>
      <c r="E26" s="36" t="s">
        <v>18</v>
      </c>
      <c r="F26" s="36" t="s">
        <v>19</v>
      </c>
      <c r="G26" s="36" t="s">
        <v>20</v>
      </c>
      <c r="H26" s="36" t="s">
        <v>21</v>
      </c>
      <c r="I26" s="36" t="s">
        <v>22</v>
      </c>
      <c r="J26" s="36" t="s">
        <v>23</v>
      </c>
      <c r="K26" s="37" t="s">
        <v>24</v>
      </c>
      <c r="L26" s="38" t="s">
        <v>25</v>
      </c>
      <c r="M26" s="36" t="s">
        <v>26</v>
      </c>
      <c r="N26" s="37" t="s">
        <v>27</v>
      </c>
      <c r="O26" s="92"/>
    </row>
    <row r="27" spans="1:15" s="2" customFormat="1" ht="33" customHeight="1">
      <c r="A27" s="78" t="s">
        <v>54</v>
      </c>
      <c r="B27" s="33" t="s">
        <v>1</v>
      </c>
      <c r="C27" s="8"/>
      <c r="D27" s="9"/>
      <c r="E27" s="9"/>
      <c r="F27" s="9"/>
      <c r="G27" s="9"/>
      <c r="H27" s="9"/>
      <c r="I27" s="9"/>
      <c r="J27" s="9"/>
      <c r="K27" s="10"/>
      <c r="L27" s="11"/>
      <c r="M27" s="9"/>
      <c r="N27" s="10"/>
      <c r="O27" s="34">
        <f>SUM(C27:N27)</f>
        <v>0</v>
      </c>
    </row>
    <row r="28" spans="1:15" s="2" customFormat="1" ht="31.5" customHeight="1" thickBot="1">
      <c r="A28" s="78"/>
      <c r="B28" s="31" t="s">
        <v>2</v>
      </c>
      <c r="C28" s="14"/>
      <c r="D28" s="15"/>
      <c r="E28" s="15"/>
      <c r="F28" s="15"/>
      <c r="G28" s="15"/>
      <c r="H28" s="15"/>
      <c r="I28" s="15"/>
      <c r="J28" s="15"/>
      <c r="K28" s="16"/>
      <c r="L28" s="17"/>
      <c r="M28" s="15"/>
      <c r="N28" s="16"/>
      <c r="O28" s="25">
        <f>SUM(C28:N28)</f>
        <v>0</v>
      </c>
    </row>
    <row r="29" spans="1:15" s="2" customFormat="1" ht="28.5" customHeight="1" thickBot="1" thickTop="1">
      <c r="A29" s="79"/>
      <c r="B29" s="39" t="s">
        <v>3</v>
      </c>
      <c r="C29" s="26" t="e">
        <f aca="true" t="shared" si="6" ref="C29:N29">ROUNDUP(C27/C28,1)</f>
        <v>#DIV/0!</v>
      </c>
      <c r="D29" s="27" t="e">
        <f t="shared" si="6"/>
        <v>#DIV/0!</v>
      </c>
      <c r="E29" s="27" t="e">
        <f t="shared" si="6"/>
        <v>#DIV/0!</v>
      </c>
      <c r="F29" s="27" t="e">
        <f t="shared" si="6"/>
        <v>#DIV/0!</v>
      </c>
      <c r="G29" s="27" t="e">
        <f t="shared" si="6"/>
        <v>#DIV/0!</v>
      </c>
      <c r="H29" s="27" t="e">
        <f t="shared" si="6"/>
        <v>#DIV/0!</v>
      </c>
      <c r="I29" s="27" t="e">
        <f t="shared" si="6"/>
        <v>#DIV/0!</v>
      </c>
      <c r="J29" s="27" t="e">
        <f t="shared" si="6"/>
        <v>#DIV/0!</v>
      </c>
      <c r="K29" s="28" t="e">
        <f t="shared" si="6"/>
        <v>#DIV/0!</v>
      </c>
      <c r="L29" s="29" t="e">
        <f t="shared" si="6"/>
        <v>#DIV/0!</v>
      </c>
      <c r="M29" s="27" t="e">
        <f t="shared" si="6"/>
        <v>#DIV/0!</v>
      </c>
      <c r="N29" s="28" t="e">
        <f t="shared" si="6"/>
        <v>#DIV/0!</v>
      </c>
      <c r="O29" s="46" t="e">
        <f>ROUNDUP(O27/O28,1)</f>
        <v>#DIV/0!</v>
      </c>
    </row>
    <row r="30" spans="5:17" ht="13.5">
      <c r="E30" s="13"/>
      <c r="F30" s="13"/>
      <c r="G30" s="13"/>
      <c r="H30" s="13"/>
      <c r="I30" s="13"/>
      <c r="J30" s="13"/>
      <c r="K30" s="13"/>
      <c r="L30" s="13"/>
      <c r="M30" s="13"/>
      <c r="N30" s="13"/>
      <c r="O30" s="13"/>
      <c r="P30" s="13"/>
      <c r="Q30" s="13"/>
    </row>
    <row r="31" spans="1:14" ht="24" customHeight="1">
      <c r="A31" s="4" t="s">
        <v>62</v>
      </c>
      <c r="L31" s="19" t="s">
        <v>79</v>
      </c>
      <c r="M31" s="7"/>
      <c r="N31" s="3" t="s">
        <v>80</v>
      </c>
    </row>
    <row r="32" ht="8.25" customHeight="1" thickBot="1">
      <c r="A32" s="4"/>
    </row>
    <row r="33" spans="1:15" s="2" customFormat="1" ht="30" customHeight="1">
      <c r="A33" s="85" t="s">
        <v>51</v>
      </c>
      <c r="B33" s="87" t="s">
        <v>13</v>
      </c>
      <c r="C33" s="43"/>
      <c r="D33" s="40"/>
      <c r="E33" s="40"/>
      <c r="F33" s="44" t="s">
        <v>14</v>
      </c>
      <c r="G33" s="45"/>
      <c r="H33" s="40" t="s">
        <v>15</v>
      </c>
      <c r="I33" s="40"/>
      <c r="J33" s="40"/>
      <c r="K33" s="41"/>
      <c r="L33" s="42" t="s">
        <v>14</v>
      </c>
      <c r="M33" s="45"/>
      <c r="N33" s="41" t="s">
        <v>15</v>
      </c>
      <c r="O33" s="89" t="s">
        <v>49</v>
      </c>
    </row>
    <row r="34" spans="1:15" s="2" customFormat="1" ht="30" customHeight="1" thickBot="1">
      <c r="A34" s="86"/>
      <c r="B34" s="88"/>
      <c r="C34" s="35" t="s">
        <v>16</v>
      </c>
      <c r="D34" s="36" t="s">
        <v>17</v>
      </c>
      <c r="E34" s="36" t="s">
        <v>18</v>
      </c>
      <c r="F34" s="36" t="s">
        <v>19</v>
      </c>
      <c r="G34" s="36" t="s">
        <v>20</v>
      </c>
      <c r="H34" s="36" t="s">
        <v>21</v>
      </c>
      <c r="I34" s="36" t="s">
        <v>22</v>
      </c>
      <c r="J34" s="36" t="s">
        <v>23</v>
      </c>
      <c r="K34" s="37" t="s">
        <v>24</v>
      </c>
      <c r="L34" s="38" t="s">
        <v>25</v>
      </c>
      <c r="M34" s="36" t="s">
        <v>26</v>
      </c>
      <c r="N34" s="37" t="s">
        <v>27</v>
      </c>
      <c r="O34" s="90"/>
    </row>
    <row r="35" spans="1:15" s="2" customFormat="1" ht="31.5" customHeight="1">
      <c r="A35" s="78" t="s">
        <v>70</v>
      </c>
      <c r="B35" s="33" t="s">
        <v>1</v>
      </c>
      <c r="C35" s="8"/>
      <c r="D35" s="9"/>
      <c r="E35" s="9"/>
      <c r="F35" s="9"/>
      <c r="G35" s="9"/>
      <c r="H35" s="9"/>
      <c r="I35" s="9"/>
      <c r="J35" s="9"/>
      <c r="K35" s="10"/>
      <c r="L35" s="11"/>
      <c r="M35" s="9"/>
      <c r="N35" s="10"/>
      <c r="O35" s="34">
        <f>SUM(C35:N35)</f>
        <v>0</v>
      </c>
    </row>
    <row r="36" spans="1:15" s="2" customFormat="1" ht="31.5" customHeight="1" thickBot="1">
      <c r="A36" s="78"/>
      <c r="B36" s="31" t="s">
        <v>2</v>
      </c>
      <c r="C36" s="14"/>
      <c r="D36" s="15"/>
      <c r="E36" s="15"/>
      <c r="F36" s="15"/>
      <c r="G36" s="15"/>
      <c r="H36" s="15"/>
      <c r="I36" s="15"/>
      <c r="J36" s="15"/>
      <c r="K36" s="16"/>
      <c r="L36" s="17"/>
      <c r="M36" s="15"/>
      <c r="N36" s="16"/>
      <c r="O36" s="25">
        <f>SUM(C36:N36)</f>
        <v>0</v>
      </c>
    </row>
    <row r="37" spans="1:15" s="2" customFormat="1" ht="34.5" customHeight="1" thickBot="1" thickTop="1">
      <c r="A37" s="79"/>
      <c r="B37" s="32" t="s">
        <v>3</v>
      </c>
      <c r="C37" s="26" t="e">
        <f aca="true" t="shared" si="7" ref="C37:O37">ROUNDUP(C35/C36,1)</f>
        <v>#DIV/0!</v>
      </c>
      <c r="D37" s="27" t="e">
        <f t="shared" si="7"/>
        <v>#DIV/0!</v>
      </c>
      <c r="E37" s="27" t="e">
        <f t="shared" si="7"/>
        <v>#DIV/0!</v>
      </c>
      <c r="F37" s="27" t="e">
        <f t="shared" si="7"/>
        <v>#DIV/0!</v>
      </c>
      <c r="G37" s="27" t="e">
        <f t="shared" si="7"/>
        <v>#DIV/0!</v>
      </c>
      <c r="H37" s="27" t="e">
        <f t="shared" si="7"/>
        <v>#DIV/0!</v>
      </c>
      <c r="I37" s="27" t="e">
        <f t="shared" si="7"/>
        <v>#DIV/0!</v>
      </c>
      <c r="J37" s="27" t="e">
        <f t="shared" si="7"/>
        <v>#DIV/0!</v>
      </c>
      <c r="K37" s="28" t="e">
        <f t="shared" si="7"/>
        <v>#DIV/0!</v>
      </c>
      <c r="L37" s="29" t="e">
        <f t="shared" si="7"/>
        <v>#DIV/0!</v>
      </c>
      <c r="M37" s="27" t="e">
        <f t="shared" si="7"/>
        <v>#DIV/0!</v>
      </c>
      <c r="N37" s="28" t="e">
        <f t="shared" si="7"/>
        <v>#DIV/0!</v>
      </c>
      <c r="O37" s="30" t="e">
        <f t="shared" si="7"/>
        <v>#DIV/0!</v>
      </c>
    </row>
    <row r="38" spans="1:15" s="2" customFormat="1" ht="31.5" customHeight="1">
      <c r="A38" s="80" t="s">
        <v>53</v>
      </c>
      <c r="B38" s="33" t="s">
        <v>1</v>
      </c>
      <c r="C38" s="8"/>
      <c r="D38" s="9"/>
      <c r="E38" s="9"/>
      <c r="F38" s="9"/>
      <c r="G38" s="9"/>
      <c r="H38" s="9"/>
      <c r="I38" s="9"/>
      <c r="J38" s="9"/>
      <c r="K38" s="10"/>
      <c r="L38" s="11"/>
      <c r="M38" s="9"/>
      <c r="N38" s="10"/>
      <c r="O38" s="34">
        <f>SUM(C38:N38)</f>
        <v>0</v>
      </c>
    </row>
    <row r="39" spans="1:15" s="2" customFormat="1" ht="31.5" customHeight="1" thickBot="1">
      <c r="A39" s="81"/>
      <c r="B39" s="31" t="s">
        <v>2</v>
      </c>
      <c r="C39" s="56">
        <f>C36</f>
        <v>0</v>
      </c>
      <c r="D39" s="57">
        <f aca="true" t="shared" si="8" ref="D39:N39">D36</f>
        <v>0</v>
      </c>
      <c r="E39" s="57">
        <f t="shared" si="8"/>
        <v>0</v>
      </c>
      <c r="F39" s="57">
        <f t="shared" si="8"/>
        <v>0</v>
      </c>
      <c r="G39" s="57">
        <f t="shared" si="8"/>
        <v>0</v>
      </c>
      <c r="H39" s="57">
        <f t="shared" si="8"/>
        <v>0</v>
      </c>
      <c r="I39" s="57">
        <f t="shared" si="8"/>
        <v>0</v>
      </c>
      <c r="J39" s="57">
        <f t="shared" si="8"/>
        <v>0</v>
      </c>
      <c r="K39" s="58">
        <f t="shared" si="8"/>
        <v>0</v>
      </c>
      <c r="L39" s="59">
        <f t="shared" si="8"/>
        <v>0</v>
      </c>
      <c r="M39" s="57">
        <f t="shared" si="8"/>
        <v>0</v>
      </c>
      <c r="N39" s="58">
        <f t="shared" si="8"/>
        <v>0</v>
      </c>
      <c r="O39" s="25">
        <f>SUM(C39:N39)</f>
        <v>0</v>
      </c>
    </row>
    <row r="40" spans="1:15" s="2" customFormat="1" ht="34.5" customHeight="1" thickBot="1" thickTop="1">
      <c r="A40" s="82"/>
      <c r="B40" s="32" t="s">
        <v>3</v>
      </c>
      <c r="C40" s="26" t="e">
        <f aca="true" t="shared" si="9" ref="C40:O40">ROUNDUP(C38/C39,1)</f>
        <v>#DIV/0!</v>
      </c>
      <c r="D40" s="27" t="e">
        <f t="shared" si="9"/>
        <v>#DIV/0!</v>
      </c>
      <c r="E40" s="27" t="e">
        <f t="shared" si="9"/>
        <v>#DIV/0!</v>
      </c>
      <c r="F40" s="27" t="e">
        <f t="shared" si="9"/>
        <v>#DIV/0!</v>
      </c>
      <c r="G40" s="27" t="e">
        <f t="shared" si="9"/>
        <v>#DIV/0!</v>
      </c>
      <c r="H40" s="27" t="e">
        <f t="shared" si="9"/>
        <v>#DIV/0!</v>
      </c>
      <c r="I40" s="27" t="e">
        <f t="shared" si="9"/>
        <v>#DIV/0!</v>
      </c>
      <c r="J40" s="27" t="e">
        <f t="shared" si="9"/>
        <v>#DIV/0!</v>
      </c>
      <c r="K40" s="28" t="e">
        <f t="shared" si="9"/>
        <v>#DIV/0!</v>
      </c>
      <c r="L40" s="29" t="e">
        <f t="shared" si="9"/>
        <v>#DIV/0!</v>
      </c>
      <c r="M40" s="27" t="e">
        <f t="shared" si="9"/>
        <v>#DIV/0!</v>
      </c>
      <c r="N40" s="28" t="e">
        <f t="shared" si="9"/>
        <v>#DIV/0!</v>
      </c>
      <c r="O40" s="30" t="e">
        <f t="shared" si="9"/>
        <v>#DIV/0!</v>
      </c>
    </row>
    <row r="41" spans="1:15" s="2" customFormat="1" ht="31.5" customHeight="1">
      <c r="A41" s="93" t="s">
        <v>50</v>
      </c>
      <c r="B41" s="33" t="s">
        <v>1</v>
      </c>
      <c r="C41" s="60">
        <f>C35+C38</f>
        <v>0</v>
      </c>
      <c r="D41" s="61">
        <f aca="true" t="shared" si="10" ref="D41:N41">D35+D38</f>
        <v>0</v>
      </c>
      <c r="E41" s="61">
        <f t="shared" si="10"/>
        <v>0</v>
      </c>
      <c r="F41" s="61">
        <f t="shared" si="10"/>
        <v>0</v>
      </c>
      <c r="G41" s="61">
        <f t="shared" si="10"/>
        <v>0</v>
      </c>
      <c r="H41" s="61">
        <f t="shared" si="10"/>
        <v>0</v>
      </c>
      <c r="I41" s="61">
        <f t="shared" si="10"/>
        <v>0</v>
      </c>
      <c r="J41" s="61">
        <f t="shared" si="10"/>
        <v>0</v>
      </c>
      <c r="K41" s="62">
        <f t="shared" si="10"/>
        <v>0</v>
      </c>
      <c r="L41" s="63">
        <f t="shared" si="10"/>
        <v>0</v>
      </c>
      <c r="M41" s="61">
        <f t="shared" si="10"/>
        <v>0</v>
      </c>
      <c r="N41" s="62">
        <f t="shared" si="10"/>
        <v>0</v>
      </c>
      <c r="O41" s="34">
        <f>SUM(C41:N41)</f>
        <v>0</v>
      </c>
    </row>
    <row r="42" spans="1:15" s="2" customFormat="1" ht="31.5" customHeight="1" thickBot="1">
      <c r="A42" s="94"/>
      <c r="B42" s="31" t="s">
        <v>2</v>
      </c>
      <c r="C42" s="56">
        <f>C36</f>
        <v>0</v>
      </c>
      <c r="D42" s="57">
        <f aca="true" t="shared" si="11" ref="D42:N42">D36</f>
        <v>0</v>
      </c>
      <c r="E42" s="57">
        <f t="shared" si="11"/>
        <v>0</v>
      </c>
      <c r="F42" s="57">
        <f t="shared" si="11"/>
        <v>0</v>
      </c>
      <c r="G42" s="57">
        <f t="shared" si="11"/>
        <v>0</v>
      </c>
      <c r="H42" s="57">
        <f t="shared" si="11"/>
        <v>0</v>
      </c>
      <c r="I42" s="57">
        <f t="shared" si="11"/>
        <v>0</v>
      </c>
      <c r="J42" s="57">
        <f t="shared" si="11"/>
        <v>0</v>
      </c>
      <c r="K42" s="58">
        <f t="shared" si="11"/>
        <v>0</v>
      </c>
      <c r="L42" s="59">
        <f t="shared" si="11"/>
        <v>0</v>
      </c>
      <c r="M42" s="57">
        <f t="shared" si="11"/>
        <v>0</v>
      </c>
      <c r="N42" s="58">
        <f t="shared" si="11"/>
        <v>0</v>
      </c>
      <c r="O42" s="25">
        <f>SUM(C42:N42)</f>
        <v>0</v>
      </c>
    </row>
    <row r="43" spans="1:15" s="2" customFormat="1" ht="34.5" customHeight="1" thickBot="1" thickTop="1">
      <c r="A43" s="95"/>
      <c r="B43" s="32" t="s">
        <v>3</v>
      </c>
      <c r="C43" s="26" t="e">
        <f aca="true" t="shared" si="12" ref="C43:O43">ROUNDUP(C41/C42,1)</f>
        <v>#DIV/0!</v>
      </c>
      <c r="D43" s="27" t="e">
        <f t="shared" si="12"/>
        <v>#DIV/0!</v>
      </c>
      <c r="E43" s="27" t="e">
        <f t="shared" si="12"/>
        <v>#DIV/0!</v>
      </c>
      <c r="F43" s="27" t="e">
        <f t="shared" si="12"/>
        <v>#DIV/0!</v>
      </c>
      <c r="G43" s="27" t="e">
        <f t="shared" si="12"/>
        <v>#DIV/0!</v>
      </c>
      <c r="H43" s="27" t="e">
        <f t="shared" si="12"/>
        <v>#DIV/0!</v>
      </c>
      <c r="I43" s="27" t="e">
        <f t="shared" si="12"/>
        <v>#DIV/0!</v>
      </c>
      <c r="J43" s="27" t="e">
        <f t="shared" si="12"/>
        <v>#DIV/0!</v>
      </c>
      <c r="K43" s="28" t="e">
        <f t="shared" si="12"/>
        <v>#DIV/0!</v>
      </c>
      <c r="L43" s="29" t="e">
        <f t="shared" si="12"/>
        <v>#DIV/0!</v>
      </c>
      <c r="M43" s="27" t="e">
        <f t="shared" si="12"/>
        <v>#DIV/0!</v>
      </c>
      <c r="N43" s="28" t="e">
        <f t="shared" si="12"/>
        <v>#DIV/0!</v>
      </c>
      <c r="O43" s="46" t="e">
        <f t="shared" si="12"/>
        <v>#DIV/0!</v>
      </c>
    </row>
    <row r="44" spans="2:15" s="55" customFormat="1" ht="14.25" customHeight="1">
      <c r="B44" s="52"/>
      <c r="C44" s="53"/>
      <c r="D44" s="53"/>
      <c r="E44" s="53"/>
      <c r="F44" s="53"/>
      <c r="G44" s="53"/>
      <c r="H44" s="53"/>
      <c r="I44" s="53"/>
      <c r="J44" s="53"/>
      <c r="K44" s="53"/>
      <c r="L44" s="53"/>
      <c r="M44" s="53"/>
      <c r="N44" s="53"/>
      <c r="O44" s="54"/>
    </row>
    <row r="45" spans="1:17" ht="24" customHeight="1">
      <c r="A45" s="51" t="s">
        <v>63</v>
      </c>
      <c r="C45" s="5"/>
      <c r="E45" s="12"/>
      <c r="F45" s="12"/>
      <c r="G45" s="12"/>
      <c r="H45" s="12"/>
      <c r="I45" s="12"/>
      <c r="J45" s="12"/>
      <c r="K45" s="12"/>
      <c r="L45" s="19" t="s">
        <v>81</v>
      </c>
      <c r="M45" s="7"/>
      <c r="N45" s="3" t="s">
        <v>83</v>
      </c>
      <c r="O45" s="12"/>
      <c r="P45" s="12"/>
      <c r="Q45" s="13"/>
    </row>
    <row r="46" spans="1:17" ht="9" customHeight="1" thickBot="1">
      <c r="A46" s="51"/>
      <c r="C46" s="5"/>
      <c r="E46" s="12"/>
      <c r="F46" s="12"/>
      <c r="G46" s="12"/>
      <c r="H46" s="12"/>
      <c r="I46" s="12"/>
      <c r="J46" s="12"/>
      <c r="K46" s="12"/>
      <c r="L46" s="12"/>
      <c r="M46" s="12"/>
      <c r="N46" s="12"/>
      <c r="O46" s="12"/>
      <c r="P46" s="12"/>
      <c r="Q46" s="13"/>
    </row>
    <row r="47" spans="1:15" s="2" customFormat="1" ht="30" customHeight="1">
      <c r="A47" s="85" t="s">
        <v>51</v>
      </c>
      <c r="B47" s="87" t="s">
        <v>13</v>
      </c>
      <c r="C47" s="43"/>
      <c r="D47" s="40"/>
      <c r="E47" s="40"/>
      <c r="F47" s="44" t="s">
        <v>14</v>
      </c>
      <c r="G47" s="45"/>
      <c r="H47" s="40" t="s">
        <v>15</v>
      </c>
      <c r="I47" s="40"/>
      <c r="J47" s="40"/>
      <c r="K47" s="41"/>
      <c r="L47" s="42" t="s">
        <v>14</v>
      </c>
      <c r="M47" s="45"/>
      <c r="N47" s="41" t="s">
        <v>15</v>
      </c>
      <c r="O47" s="91" t="s">
        <v>65</v>
      </c>
    </row>
    <row r="48" spans="1:15" s="2" customFormat="1" ht="30" customHeight="1" thickBot="1">
      <c r="A48" s="86"/>
      <c r="B48" s="88"/>
      <c r="C48" s="35" t="s">
        <v>16</v>
      </c>
      <c r="D48" s="36" t="s">
        <v>17</v>
      </c>
      <c r="E48" s="36" t="s">
        <v>18</v>
      </c>
      <c r="F48" s="36" t="s">
        <v>19</v>
      </c>
      <c r="G48" s="36" t="s">
        <v>20</v>
      </c>
      <c r="H48" s="36" t="s">
        <v>21</v>
      </c>
      <c r="I48" s="36" t="s">
        <v>22</v>
      </c>
      <c r="J48" s="36" t="s">
        <v>23</v>
      </c>
      <c r="K48" s="37" t="s">
        <v>24</v>
      </c>
      <c r="L48" s="38" t="s">
        <v>25</v>
      </c>
      <c r="M48" s="36" t="s">
        <v>26</v>
      </c>
      <c r="N48" s="37" t="s">
        <v>27</v>
      </c>
      <c r="O48" s="92"/>
    </row>
    <row r="49" spans="1:15" s="2" customFormat="1" ht="33" customHeight="1">
      <c r="A49" s="78" t="s">
        <v>54</v>
      </c>
      <c r="B49" s="33" t="s">
        <v>1</v>
      </c>
      <c r="C49" s="8"/>
      <c r="D49" s="9"/>
      <c r="E49" s="9"/>
      <c r="F49" s="9"/>
      <c r="G49" s="9"/>
      <c r="H49" s="9"/>
      <c r="I49" s="9"/>
      <c r="J49" s="9"/>
      <c r="K49" s="10"/>
      <c r="L49" s="11"/>
      <c r="M49" s="9"/>
      <c r="N49" s="10"/>
      <c r="O49" s="34">
        <f>SUM(C49:N49)</f>
        <v>0</v>
      </c>
    </row>
    <row r="50" spans="1:15" s="2" customFormat="1" ht="31.5" customHeight="1" thickBot="1">
      <c r="A50" s="78"/>
      <c r="B50" s="31" t="s">
        <v>2</v>
      </c>
      <c r="C50" s="14"/>
      <c r="D50" s="15"/>
      <c r="E50" s="15"/>
      <c r="F50" s="15"/>
      <c r="G50" s="15"/>
      <c r="H50" s="15"/>
      <c r="I50" s="15"/>
      <c r="J50" s="15"/>
      <c r="K50" s="16"/>
      <c r="L50" s="17"/>
      <c r="M50" s="15"/>
      <c r="N50" s="16"/>
      <c r="O50" s="25">
        <f>SUM(C50:N50)</f>
        <v>0</v>
      </c>
    </row>
    <row r="51" spans="1:15" s="2" customFormat="1" ht="28.5" customHeight="1" thickBot="1" thickTop="1">
      <c r="A51" s="79"/>
      <c r="B51" s="39" t="s">
        <v>3</v>
      </c>
      <c r="C51" s="26" t="e">
        <f aca="true" t="shared" si="13" ref="C51:N51">ROUNDUP(C49/C50,1)</f>
        <v>#DIV/0!</v>
      </c>
      <c r="D51" s="27" t="e">
        <f t="shared" si="13"/>
        <v>#DIV/0!</v>
      </c>
      <c r="E51" s="27" t="e">
        <f t="shared" si="13"/>
        <v>#DIV/0!</v>
      </c>
      <c r="F51" s="27" t="e">
        <f t="shared" si="13"/>
        <v>#DIV/0!</v>
      </c>
      <c r="G51" s="27" t="e">
        <f t="shared" si="13"/>
        <v>#DIV/0!</v>
      </c>
      <c r="H51" s="27" t="e">
        <f t="shared" si="13"/>
        <v>#DIV/0!</v>
      </c>
      <c r="I51" s="27" t="e">
        <f t="shared" si="13"/>
        <v>#DIV/0!</v>
      </c>
      <c r="J51" s="27" t="e">
        <f t="shared" si="13"/>
        <v>#DIV/0!</v>
      </c>
      <c r="K51" s="28" t="e">
        <f t="shared" si="13"/>
        <v>#DIV/0!</v>
      </c>
      <c r="L51" s="29" t="e">
        <f t="shared" si="13"/>
        <v>#DIV/0!</v>
      </c>
      <c r="M51" s="27" t="e">
        <f t="shared" si="13"/>
        <v>#DIV/0!</v>
      </c>
      <c r="N51" s="28" t="e">
        <f t="shared" si="13"/>
        <v>#DIV/0!</v>
      </c>
      <c r="O51" s="46" t="e">
        <f>ROUNDUP(O49/O50,1)</f>
        <v>#DIV/0!</v>
      </c>
    </row>
    <row r="54" ht="14.25">
      <c r="A54" s="50" t="s">
        <v>89</v>
      </c>
    </row>
    <row r="56" ht="13.5">
      <c r="A56" s="3" t="s">
        <v>129</v>
      </c>
    </row>
    <row r="57" spans="4:9" ht="13.5">
      <c r="D57" s="18" t="s">
        <v>6</v>
      </c>
      <c r="F57" s="18" t="s">
        <v>7</v>
      </c>
      <c r="H57" s="64"/>
      <c r="I57" s="18" t="s">
        <v>71</v>
      </c>
    </row>
    <row r="58" spans="3:14" ht="22.5" customHeight="1">
      <c r="C58" s="19" t="s">
        <v>68</v>
      </c>
      <c r="D58" s="67" t="e">
        <f>IF(O21&gt;1,O21,"")</f>
        <v>#DIV/0!</v>
      </c>
      <c r="E58" s="18" t="s">
        <v>4</v>
      </c>
      <c r="F58" s="67" t="e">
        <f>IF(O29&gt;1,O29,"")</f>
        <v>#DIV/0!</v>
      </c>
      <c r="G58" s="18" t="s">
        <v>5</v>
      </c>
      <c r="H58" s="65" t="s">
        <v>55</v>
      </c>
      <c r="I58" s="22" t="e">
        <f>ROUNDUP((D58+F58)/3,0)</f>
        <v>#DIV/0!</v>
      </c>
      <c r="J58" s="3" t="s">
        <v>8</v>
      </c>
      <c r="M58" s="3" t="s">
        <v>9</v>
      </c>
      <c r="N58" s="3" t="s">
        <v>73</v>
      </c>
    </row>
    <row r="59" spans="4:6" ht="13.5">
      <c r="D59" s="18"/>
      <c r="E59" s="18"/>
      <c r="F59" s="18"/>
    </row>
    <row r="60" spans="4:9" ht="13.5">
      <c r="D60" s="18" t="s">
        <v>66</v>
      </c>
      <c r="E60" s="18"/>
      <c r="F60" s="18" t="s">
        <v>67</v>
      </c>
      <c r="H60" s="64"/>
      <c r="I60" s="18" t="s">
        <v>72</v>
      </c>
    </row>
    <row r="61" spans="3:14" ht="22.5" customHeight="1">
      <c r="C61" s="19" t="s">
        <v>69</v>
      </c>
      <c r="D61" s="67" t="e">
        <f>O43</f>
        <v>#DIV/0!</v>
      </c>
      <c r="E61" s="18" t="s">
        <v>4</v>
      </c>
      <c r="F61" s="67" t="e">
        <f>O51</f>
        <v>#DIV/0!</v>
      </c>
      <c r="G61" s="18" t="s">
        <v>5</v>
      </c>
      <c r="H61" s="65" t="s">
        <v>55</v>
      </c>
      <c r="I61" s="22" t="e">
        <f>ROUNDUP((D61+F61)/3,0)</f>
        <v>#DIV/0!</v>
      </c>
      <c r="J61" s="3" t="s">
        <v>8</v>
      </c>
      <c r="M61" s="3" t="s">
        <v>9</v>
      </c>
      <c r="N61" s="3" t="s">
        <v>74</v>
      </c>
    </row>
    <row r="63" ht="13.5"/>
    <row r="64" ht="13.5"/>
    <row r="65" ht="13.5"/>
    <row r="66" ht="13.5"/>
    <row r="67" ht="13.5"/>
    <row r="68" ht="13.5"/>
    <row r="69" ht="13.5"/>
    <row r="70" ht="13.5"/>
    <row r="71" ht="13.5"/>
    <row r="72" ht="13.5"/>
    <row r="73" ht="13.5"/>
    <row r="74" ht="13.5"/>
    <row r="75" ht="13.5"/>
    <row r="76" ht="13.5"/>
    <row r="78" ht="13.5">
      <c r="A78" s="3" t="s">
        <v>133</v>
      </c>
    </row>
    <row r="80" ht="13.5">
      <c r="A80" s="3" t="s">
        <v>128</v>
      </c>
    </row>
    <row r="81" spans="3:9" ht="13.5">
      <c r="C81" s="18" t="s">
        <v>6</v>
      </c>
      <c r="E81" s="18" t="s">
        <v>7</v>
      </c>
      <c r="G81" s="18" t="s">
        <v>66</v>
      </c>
      <c r="I81" s="18" t="s">
        <v>67</v>
      </c>
    </row>
    <row r="82" spans="2:10" ht="22.5" customHeight="1">
      <c r="B82" s="19" t="s">
        <v>125</v>
      </c>
      <c r="C82" s="67" t="e">
        <f>IF(O21&gt;1,O21,"")</f>
        <v>#DIV/0!</v>
      </c>
      <c r="D82" s="18" t="s">
        <v>4</v>
      </c>
      <c r="E82" s="67" t="e">
        <f>IF(O29&gt;1,O29,"")</f>
        <v>#DIV/0!</v>
      </c>
      <c r="F82" s="18" t="s">
        <v>4</v>
      </c>
      <c r="G82" s="67" t="e">
        <f>IF(O43&gt;1,O43,"")</f>
        <v>#DIV/0!</v>
      </c>
      <c r="H82" s="18" t="s">
        <v>4</v>
      </c>
      <c r="I82" s="67" t="e">
        <f>IF(O51&gt;1,O51,"")</f>
        <v>#DIV/0!</v>
      </c>
      <c r="J82" s="18" t="s">
        <v>126</v>
      </c>
    </row>
    <row r="84" spans="3:6" ht="13.5">
      <c r="C84" s="18" t="s">
        <v>78</v>
      </c>
      <c r="F84" s="18" t="s">
        <v>75</v>
      </c>
    </row>
    <row r="85" spans="2:11" ht="22.5" customHeight="1">
      <c r="B85" s="19" t="s">
        <v>127</v>
      </c>
      <c r="C85" s="21" t="e">
        <f>IF(SUM(C82,E82,G82,I82)&lt;=100,SUM(C82,E82,G82,I82),"")</f>
        <v>#DIV/0!</v>
      </c>
      <c r="D85" s="3" t="s">
        <v>124</v>
      </c>
      <c r="E85" s="3" t="s">
        <v>10</v>
      </c>
      <c r="F85" s="73" t="e">
        <f>IF(C85="","",IF(SUM(C85)&lt;=100,1,IF((SUM(C85)/100)&gt;1,(ROUNDUP(SUM(C85)/100,0)))))</f>
        <v>#DIV/0!</v>
      </c>
      <c r="G85" s="3" t="s">
        <v>8</v>
      </c>
      <c r="J85" s="3" t="s">
        <v>9</v>
      </c>
      <c r="K85" s="3" t="s">
        <v>119</v>
      </c>
    </row>
    <row r="87" ht="13.5">
      <c r="K87" s="3" t="s">
        <v>118</v>
      </c>
    </row>
    <row r="89" ht="13.5">
      <c r="A89" s="3" t="s">
        <v>136</v>
      </c>
    </row>
    <row r="91" spans="4:6" ht="13.5">
      <c r="D91" s="18" t="s">
        <v>6</v>
      </c>
      <c r="F91" s="18" t="s">
        <v>7</v>
      </c>
    </row>
    <row r="92" spans="3:7" ht="22.5" customHeight="1">
      <c r="C92" s="19" t="s">
        <v>68</v>
      </c>
      <c r="D92" s="67" t="e">
        <f>IF(SUM(C82,E82,G82,I82)&gt;100,C82,"")</f>
        <v>#DIV/0!</v>
      </c>
      <c r="E92" s="18" t="s">
        <v>4</v>
      </c>
      <c r="F92" s="67" t="e">
        <f>IF(SUM(C82,E82,G82,I82)&gt;100,E82,"")</f>
        <v>#DIV/0!</v>
      </c>
      <c r="G92" s="3" t="s">
        <v>134</v>
      </c>
    </row>
    <row r="93" spans="4:6" ht="13.5">
      <c r="D93" s="18"/>
      <c r="E93" s="18"/>
      <c r="F93" s="18"/>
    </row>
    <row r="94" spans="4:7" ht="13.5">
      <c r="D94" s="18" t="s">
        <v>78</v>
      </c>
      <c r="G94" s="18" t="s">
        <v>138</v>
      </c>
    </row>
    <row r="95" spans="3:12" ht="22.5" customHeight="1">
      <c r="C95" s="76" t="s">
        <v>77</v>
      </c>
      <c r="D95" s="21" t="e">
        <f>IF(AND(D92="",F92=""),"",SUM(D92,F92))</f>
        <v>#DIV/0!</v>
      </c>
      <c r="E95" s="18" t="s">
        <v>124</v>
      </c>
      <c r="F95" s="3" t="s">
        <v>10</v>
      </c>
      <c r="G95" s="73" t="e">
        <f>IF(D95="","",IF(D95&lt;=100,1,IF((D95/100)&gt;1,(ROUNDUP(SUM(D95)/100,0)))))</f>
        <v>#DIV/0!</v>
      </c>
      <c r="H95" s="3" t="s">
        <v>8</v>
      </c>
      <c r="K95" s="3" t="s">
        <v>9</v>
      </c>
      <c r="L95" s="3" t="s">
        <v>140</v>
      </c>
    </row>
    <row r="97" spans="4:12" ht="13.5">
      <c r="D97" s="18"/>
      <c r="E97" s="18"/>
      <c r="F97" s="18"/>
      <c r="L97" s="3" t="s">
        <v>142</v>
      </c>
    </row>
    <row r="98" spans="4:6" ht="13.5">
      <c r="D98" s="18"/>
      <c r="E98" s="18"/>
      <c r="F98" s="18"/>
    </row>
    <row r="99" spans="4:6" ht="13.5">
      <c r="D99" s="18" t="s">
        <v>66</v>
      </c>
      <c r="E99" s="18"/>
      <c r="F99" s="18" t="s">
        <v>67</v>
      </c>
    </row>
    <row r="100" spans="3:6" ht="22.5" customHeight="1">
      <c r="C100" s="19" t="s">
        <v>69</v>
      </c>
      <c r="D100" s="67" t="e">
        <f>IF(SUM(C82,E82,G82,I82)&gt;100,G82,"")</f>
        <v>#DIV/0!</v>
      </c>
      <c r="E100" s="18" t="s">
        <v>4</v>
      </c>
      <c r="F100" s="67" t="e">
        <f>IF(SUM(C82,E82,G82,I82)&gt;100,I82,"")</f>
        <v>#DIV/0!</v>
      </c>
    </row>
    <row r="102" spans="4:7" ht="13.5">
      <c r="D102" s="18" t="s">
        <v>78</v>
      </c>
      <c r="G102" s="18" t="s">
        <v>139</v>
      </c>
    </row>
    <row r="103" spans="3:12" ht="22.5" customHeight="1">
      <c r="C103" s="76" t="s">
        <v>77</v>
      </c>
      <c r="D103" s="21" t="e">
        <f>IF(AND(D100="",F100=""),"",SUM(D100,F100))</f>
        <v>#DIV/0!</v>
      </c>
      <c r="E103" s="18" t="s">
        <v>124</v>
      </c>
      <c r="F103" s="3" t="s">
        <v>10</v>
      </c>
      <c r="G103" s="73" t="e">
        <f>IF(D103="","",IF(D103&lt;=100,1,IF((D103/100)&gt;1,(ROUNDUP(SUM(D103)/100,0)))))</f>
        <v>#DIV/0!</v>
      </c>
      <c r="H103" s="3" t="s">
        <v>8</v>
      </c>
      <c r="K103" s="3" t="s">
        <v>9</v>
      </c>
      <c r="L103" s="3" t="s">
        <v>141</v>
      </c>
    </row>
    <row r="105" ht="13.5">
      <c r="L105" s="3" t="s">
        <v>143</v>
      </c>
    </row>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40" ht="13.5">
      <c r="A140" s="3" t="s">
        <v>130</v>
      </c>
    </row>
    <row r="142" ht="13.5">
      <c r="A142" s="3" t="s">
        <v>135</v>
      </c>
    </row>
    <row r="143" spans="3:5" ht="13.5">
      <c r="C143" s="18" t="s">
        <v>6</v>
      </c>
      <c r="E143" s="18" t="s">
        <v>66</v>
      </c>
    </row>
    <row r="144" spans="2:6" ht="22.5" customHeight="1">
      <c r="B144" s="19" t="s">
        <v>123</v>
      </c>
      <c r="C144" s="67" t="e">
        <f>O21</f>
        <v>#DIV/0!</v>
      </c>
      <c r="D144" s="18" t="s">
        <v>4</v>
      </c>
      <c r="E144" s="67" t="e">
        <f>O43</f>
        <v>#DIV/0!</v>
      </c>
      <c r="F144" s="3" t="s">
        <v>134</v>
      </c>
    </row>
    <row r="146" spans="3:6" ht="13.5">
      <c r="C146" s="18" t="s">
        <v>78</v>
      </c>
      <c r="E146" s="18"/>
      <c r="F146" s="18" t="s">
        <v>76</v>
      </c>
    </row>
    <row r="147" spans="2:11" ht="22.5" customHeight="1">
      <c r="B147" s="77" t="s">
        <v>77</v>
      </c>
      <c r="C147" s="21" t="e">
        <f>IF(SUM(C144,E144)&lt;=100,SUM(C144,E144),"")</f>
        <v>#DIV/0!</v>
      </c>
      <c r="D147" s="18" t="s">
        <v>120</v>
      </c>
      <c r="E147" s="24" t="s">
        <v>10</v>
      </c>
      <c r="F147" s="73" t="e">
        <f>IF(C147="","",IF(C147&lt;=100,1,IF((C147/100)&gt;1,(ROUNDUP(SUM(C147)/100,0)))))</f>
        <v>#DIV/0!</v>
      </c>
      <c r="G147" s="3" t="s">
        <v>8</v>
      </c>
      <c r="J147" s="3" t="s">
        <v>9</v>
      </c>
      <c r="K147" s="3" t="s">
        <v>117</v>
      </c>
    </row>
    <row r="148" ht="13.5">
      <c r="K148" s="3" t="s">
        <v>114</v>
      </c>
    </row>
    <row r="150" ht="13.5">
      <c r="A150" s="3" t="s">
        <v>137</v>
      </c>
    </row>
    <row r="151" spans="3:6" ht="13.5">
      <c r="C151" s="18" t="s">
        <v>6</v>
      </c>
      <c r="E151" s="18"/>
      <c r="F151" s="18" t="s">
        <v>76</v>
      </c>
    </row>
    <row r="152" spans="2:11" ht="22.5" customHeight="1">
      <c r="B152" s="19" t="s">
        <v>121</v>
      </c>
      <c r="C152" s="67" t="e">
        <f>IF(SUM(C144,E144)&gt;100,C144,"")</f>
        <v>#DIV/0!</v>
      </c>
      <c r="D152" s="18" t="s">
        <v>120</v>
      </c>
      <c r="E152" s="24" t="s">
        <v>10</v>
      </c>
      <c r="F152" s="73" t="e">
        <f>IF(C152="","",IF(C152&lt;=100,1,IF((C152/100)&gt;1,(ROUNDUP(SUM(C152)/100,0)))))</f>
        <v>#DIV/0!</v>
      </c>
      <c r="G152" s="3" t="s">
        <v>8</v>
      </c>
      <c r="J152" s="3" t="s">
        <v>9</v>
      </c>
      <c r="K152" s="3" t="s">
        <v>117</v>
      </c>
    </row>
    <row r="153" ht="13.5">
      <c r="K153" s="3" t="s">
        <v>114</v>
      </c>
    </row>
    <row r="154" spans="3:6" ht="13.5">
      <c r="C154" s="18" t="s">
        <v>66</v>
      </c>
      <c r="E154" s="18"/>
      <c r="F154" s="18" t="s">
        <v>76</v>
      </c>
    </row>
    <row r="155" spans="2:11" ht="22.5" customHeight="1">
      <c r="B155" s="19" t="s">
        <v>122</v>
      </c>
      <c r="C155" s="67" t="e">
        <f>IF(SUM(C144,E144)&gt;100,E144,"")</f>
        <v>#DIV/0!</v>
      </c>
      <c r="D155" s="18" t="s">
        <v>120</v>
      </c>
      <c r="E155" s="24" t="s">
        <v>10</v>
      </c>
      <c r="F155" s="73" t="e">
        <f>IF(C155="","",IF(C155&lt;=100,1,IF((C155/100)&gt;1,(ROUNDUP(SUM(C155)/100,0)))))</f>
        <v>#DIV/0!</v>
      </c>
      <c r="G155" s="3" t="s">
        <v>8</v>
      </c>
      <c r="J155" s="3" t="s">
        <v>9</v>
      </c>
      <c r="K155" s="3" t="s">
        <v>117</v>
      </c>
    </row>
    <row r="156" ht="13.5">
      <c r="K156" s="3" t="s">
        <v>114</v>
      </c>
    </row>
    <row r="158" ht="13.5"/>
    <row r="159" ht="13.5"/>
    <row r="160" ht="13.5"/>
    <row r="161" ht="13.5"/>
    <row r="162" ht="13.5"/>
    <row r="163" ht="13.5"/>
    <row r="164" ht="13.5"/>
    <row r="165" ht="13.5"/>
    <row r="166" ht="13.5"/>
    <row r="167" ht="13.5"/>
    <row r="168" ht="13.5"/>
    <row r="169"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4" spans="1:10" ht="13.5">
      <c r="A194" s="3" t="s">
        <v>131</v>
      </c>
      <c r="J194" s="68"/>
    </row>
    <row r="196" spans="1:9" ht="13.5">
      <c r="A196" s="66" t="s">
        <v>56</v>
      </c>
      <c r="C196" s="18"/>
      <c r="E196" s="18"/>
      <c r="I196" s="3" t="s">
        <v>11</v>
      </c>
    </row>
    <row r="197" spans="3:9" ht="13.5">
      <c r="C197" s="18" t="s">
        <v>6</v>
      </c>
      <c r="E197" s="18" t="s">
        <v>66</v>
      </c>
      <c r="G197" s="18" t="s">
        <v>78</v>
      </c>
      <c r="I197" s="18" t="s">
        <v>86</v>
      </c>
    </row>
    <row r="198" spans="2:14" ht="22.5" customHeight="1">
      <c r="B198" s="19" t="s">
        <v>57</v>
      </c>
      <c r="C198" s="67" t="e">
        <f>O21</f>
        <v>#DIV/0!</v>
      </c>
      <c r="D198" s="18" t="s">
        <v>4</v>
      </c>
      <c r="E198" s="67" t="e">
        <f>O43</f>
        <v>#DIV/0!</v>
      </c>
      <c r="F198" s="18" t="s">
        <v>77</v>
      </c>
      <c r="G198" s="21" t="e">
        <f>IF(SUM(C198,E198)&lt;=30,SUM(C198,E198),"")</f>
        <v>#DIV/0!</v>
      </c>
      <c r="H198" s="3" t="s">
        <v>12</v>
      </c>
      <c r="I198" s="22" t="e">
        <f>IF(G198="","",1)</f>
        <v>#DIV/0!</v>
      </c>
      <c r="J198" s="3" t="s">
        <v>8</v>
      </c>
      <c r="M198" s="3" t="s">
        <v>9</v>
      </c>
      <c r="N198" s="3" t="s">
        <v>115</v>
      </c>
    </row>
    <row r="199" spans="2:9" ht="13.5">
      <c r="B199" s="19"/>
      <c r="C199" s="20"/>
      <c r="E199" s="20"/>
      <c r="F199" s="18"/>
      <c r="G199" s="20"/>
      <c r="I199" s="20"/>
    </row>
    <row r="200" spans="2:14" ht="22.5" customHeight="1">
      <c r="B200" s="19" t="s">
        <v>58</v>
      </c>
      <c r="C200" s="67" t="e">
        <f>O21</f>
        <v>#DIV/0!</v>
      </c>
      <c r="D200" s="18" t="s">
        <v>4</v>
      </c>
      <c r="E200" s="67" t="e">
        <f>O43</f>
        <v>#DIV/0!</v>
      </c>
      <c r="F200" s="18" t="s">
        <v>77</v>
      </c>
      <c r="G200" s="21" t="e">
        <f>IF(G198="",IF(AND(SUM(C200,E200)&gt;30,SUM(C200,E200)&lt;=50),SUM(C200,E200),""),"")</f>
        <v>#DIV/0!</v>
      </c>
      <c r="H200" s="3" t="s">
        <v>12</v>
      </c>
      <c r="I200" s="22" t="e">
        <f>IF(G200="","",2)</f>
        <v>#DIV/0!</v>
      </c>
      <c r="J200" s="3" t="s">
        <v>8</v>
      </c>
      <c r="M200" s="3" t="s">
        <v>9</v>
      </c>
      <c r="N200" s="3" t="s">
        <v>116</v>
      </c>
    </row>
    <row r="201" spans="2:9" ht="13.5">
      <c r="B201" s="19"/>
      <c r="C201" s="20"/>
      <c r="E201" s="20"/>
      <c r="F201" s="18"/>
      <c r="G201" s="20"/>
      <c r="I201" s="20"/>
    </row>
    <row r="202" spans="2:14" ht="22.5" customHeight="1">
      <c r="B202" s="19" t="s">
        <v>59</v>
      </c>
      <c r="C202" s="67" t="e">
        <f>O21</f>
        <v>#DIV/0!</v>
      </c>
      <c r="D202" s="18" t="s">
        <v>4</v>
      </c>
      <c r="E202" s="67" t="e">
        <f>O43</f>
        <v>#DIV/0!</v>
      </c>
      <c r="F202" s="18" t="s">
        <v>77</v>
      </c>
      <c r="G202" s="21" t="e">
        <f>IF(G200="",IF(AND(SUM(C202,E202)&gt;50,SUM(C202,E202)&lt;=130),SUM(C202,E202),""),"")</f>
        <v>#DIV/0!</v>
      </c>
      <c r="H202" s="3" t="s">
        <v>12</v>
      </c>
      <c r="I202" s="22" t="e">
        <f>IF(G202="","",3)</f>
        <v>#DIV/0!</v>
      </c>
      <c r="J202" s="3" t="s">
        <v>8</v>
      </c>
      <c r="M202" s="3" t="s">
        <v>9</v>
      </c>
      <c r="N202" s="3" t="s">
        <v>116</v>
      </c>
    </row>
    <row r="203" spans="2:9" ht="13.5">
      <c r="B203" s="19"/>
      <c r="C203" s="20"/>
      <c r="E203" s="20"/>
      <c r="F203" s="18"/>
      <c r="G203" s="20"/>
      <c r="I203" s="20"/>
    </row>
    <row r="204" spans="2:14" ht="22.5" customHeight="1">
      <c r="B204" s="19" t="s">
        <v>60</v>
      </c>
      <c r="C204" s="67" t="e">
        <f>O21</f>
        <v>#DIV/0!</v>
      </c>
      <c r="D204" s="18" t="s">
        <v>4</v>
      </c>
      <c r="E204" s="67" t="e">
        <f>O43</f>
        <v>#DIV/0!</v>
      </c>
      <c r="F204" s="18" t="s">
        <v>77</v>
      </c>
      <c r="G204" s="21" t="e">
        <f>IF(G202="",IF(SUM(C204,E204)&gt;130,SUM(C204,E204),""),"")</f>
        <v>#DIV/0!</v>
      </c>
      <c r="H204" s="3" t="s">
        <v>12</v>
      </c>
      <c r="I204" s="47" t="e">
        <f>IF(G204="","",ROUNDUP((G204-130)/50,0)+3)</f>
        <v>#DIV/0!</v>
      </c>
      <c r="J204" s="3" t="s">
        <v>8</v>
      </c>
      <c r="M204" s="3" t="s">
        <v>9</v>
      </c>
      <c r="N204" s="3" t="s">
        <v>116</v>
      </c>
    </row>
    <row r="207" ht="13.5"/>
    <row r="208" ht="13.5"/>
    <row r="209" ht="13.5"/>
    <row r="210" ht="13.5"/>
    <row r="211" ht="13.5"/>
    <row r="212" ht="13.5"/>
    <row r="213" ht="13.5"/>
    <row r="214" ht="13.5"/>
    <row r="215" ht="13.5"/>
    <row r="216" ht="13.5"/>
    <row r="217" ht="13.5"/>
    <row r="218" ht="13.5"/>
    <row r="221" ht="13.5">
      <c r="A221" s="3" t="s">
        <v>132</v>
      </c>
    </row>
    <row r="223" ht="13.5">
      <c r="E223" s="3" t="s">
        <v>11</v>
      </c>
    </row>
    <row r="224" spans="3:5" ht="13.5">
      <c r="C224" s="18" t="s">
        <v>84</v>
      </c>
      <c r="D224" s="18"/>
      <c r="E224" s="18" t="s">
        <v>87</v>
      </c>
    </row>
    <row r="225" spans="2:8" ht="22.5" customHeight="1">
      <c r="B225" s="19" t="s">
        <v>112</v>
      </c>
      <c r="C225" s="74">
        <f>M23</f>
        <v>0</v>
      </c>
      <c r="D225" s="18"/>
      <c r="E225" s="70">
        <f>IF(C225&gt;=20,1,"")</f>
      </c>
      <c r="F225" s="3" t="s">
        <v>80</v>
      </c>
      <c r="G225" s="3" t="s">
        <v>9</v>
      </c>
      <c r="H225" s="3" t="s">
        <v>88</v>
      </c>
    </row>
    <row r="226" spans="3:5" ht="13.5">
      <c r="C226" s="18" t="s">
        <v>85</v>
      </c>
      <c r="D226" s="18"/>
      <c r="E226" s="18" t="s">
        <v>87</v>
      </c>
    </row>
    <row r="227" spans="2:8" ht="22.5" customHeight="1">
      <c r="B227" s="19" t="s">
        <v>113</v>
      </c>
      <c r="C227" s="69">
        <f>M45</f>
        <v>0</v>
      </c>
      <c r="D227" s="18"/>
      <c r="E227" s="70">
        <f>IF(C227&gt;=20,1,"")</f>
      </c>
      <c r="F227" s="3" t="s">
        <v>80</v>
      </c>
      <c r="G227" s="3" t="s">
        <v>9</v>
      </c>
      <c r="H227" s="3" t="s">
        <v>88</v>
      </c>
    </row>
    <row r="230" ht="13.5"/>
    <row r="231" ht="13.5"/>
    <row r="232" ht="13.5"/>
    <row r="233" ht="13.5"/>
    <row r="234" ht="13.5"/>
    <row r="235" ht="13.5"/>
    <row r="236" ht="13.5"/>
    <row r="237" ht="13.5"/>
    <row r="238" ht="13.5"/>
    <row r="239" ht="13.5"/>
    <row r="240" ht="13.5"/>
    <row r="241" ht="13.5"/>
    <row r="242" ht="13.5"/>
    <row r="243" ht="13.5"/>
    <row r="246" ht="14.25">
      <c r="A246" s="50" t="s">
        <v>31</v>
      </c>
    </row>
    <row r="248" spans="1:18" ht="13.5" customHeight="1">
      <c r="A248" s="97" t="s">
        <v>35</v>
      </c>
      <c r="B248" s="98"/>
      <c r="C248" s="98"/>
      <c r="D248" s="98"/>
      <c r="E248" s="98"/>
      <c r="F248" s="98"/>
      <c r="G248" s="98"/>
      <c r="H248" s="98"/>
      <c r="I248" s="98"/>
      <c r="J248" s="98"/>
      <c r="K248" s="98"/>
      <c r="L248" s="98"/>
      <c r="M248" s="98"/>
      <c r="N248" s="98"/>
      <c r="O248" s="98"/>
      <c r="P248" s="98"/>
      <c r="Q248" s="98"/>
      <c r="R248" s="98"/>
    </row>
    <row r="249" spans="1:18" ht="13.5">
      <c r="A249" s="98"/>
      <c r="B249" s="98"/>
      <c r="C249" s="98"/>
      <c r="D249" s="98"/>
      <c r="E249" s="98"/>
      <c r="F249" s="98"/>
      <c r="G249" s="98"/>
      <c r="H249" s="98"/>
      <c r="I249" s="98"/>
      <c r="J249" s="98"/>
      <c r="K249" s="98"/>
      <c r="L249" s="98"/>
      <c r="M249" s="98"/>
      <c r="N249" s="98"/>
      <c r="O249" s="98"/>
      <c r="P249" s="98"/>
      <c r="Q249" s="98"/>
      <c r="R249" s="98"/>
    </row>
    <row r="250" spans="1:17" ht="13.5">
      <c r="A250" s="49"/>
      <c r="B250" s="49"/>
      <c r="C250" s="49"/>
      <c r="D250" s="49"/>
      <c r="E250" s="49"/>
      <c r="F250" s="49"/>
      <c r="G250" s="49"/>
      <c r="I250" s="49"/>
      <c r="J250" s="49"/>
      <c r="K250" s="49"/>
      <c r="L250" s="49"/>
      <c r="M250" s="49"/>
      <c r="N250" s="49"/>
      <c r="O250" s="49"/>
      <c r="P250" s="49"/>
      <c r="Q250" s="49"/>
    </row>
    <row r="251" spans="1:10" ht="13.5">
      <c r="A251" s="6" t="s">
        <v>33</v>
      </c>
      <c r="I251" s="3" t="s">
        <v>9</v>
      </c>
      <c r="J251" s="3" t="s">
        <v>38</v>
      </c>
    </row>
    <row r="252" ht="13.5">
      <c r="B252" s="6"/>
    </row>
    <row r="253" spans="1:10" ht="13.5">
      <c r="A253" s="3" t="s">
        <v>32</v>
      </c>
      <c r="B253" s="6"/>
      <c r="I253" s="3" t="s">
        <v>9</v>
      </c>
      <c r="J253" s="3" t="s">
        <v>39</v>
      </c>
    </row>
    <row r="254" ht="13.5">
      <c r="B254" s="6"/>
    </row>
    <row r="255" spans="1:10" ht="13.5">
      <c r="A255" s="3" t="s">
        <v>34</v>
      </c>
      <c r="B255" s="6"/>
      <c r="I255" s="3" t="s">
        <v>9</v>
      </c>
      <c r="J255" s="3" t="s">
        <v>40</v>
      </c>
    </row>
    <row r="257" ht="13.5">
      <c r="J257" s="3" t="s">
        <v>46</v>
      </c>
    </row>
    <row r="258" spans="9:10" ht="13.5">
      <c r="I258" s="19" t="s">
        <v>45</v>
      </c>
      <c r="J258" s="3" t="s">
        <v>41</v>
      </c>
    </row>
    <row r="259" ht="13.5">
      <c r="J259" s="3" t="s">
        <v>42</v>
      </c>
    </row>
    <row r="260" ht="13.5">
      <c r="J260" s="3" t="s">
        <v>43</v>
      </c>
    </row>
    <row r="261" ht="13.5">
      <c r="J261" s="3" t="s">
        <v>44</v>
      </c>
    </row>
    <row r="263" spans="1:10" ht="13.5">
      <c r="A263" s="6" t="s">
        <v>36</v>
      </c>
      <c r="I263" s="3" t="s">
        <v>9</v>
      </c>
      <c r="J263" s="3" t="s">
        <v>37</v>
      </c>
    </row>
    <row r="264" spans="1:3" ht="13.5">
      <c r="A264" s="6"/>
      <c r="B264" s="6"/>
      <c r="C264" s="6"/>
    </row>
  </sheetData>
  <sheetProtection/>
  <mergeCells count="22">
    <mergeCell ref="K2:R2"/>
    <mergeCell ref="A11:A12"/>
    <mergeCell ref="B11:B12"/>
    <mergeCell ref="O11:O12"/>
    <mergeCell ref="A13:A15"/>
    <mergeCell ref="A16:A18"/>
    <mergeCell ref="A19:A21"/>
    <mergeCell ref="A25:A26"/>
    <mergeCell ref="B25:B26"/>
    <mergeCell ref="O25:O26"/>
    <mergeCell ref="A27:A29"/>
    <mergeCell ref="A33:A34"/>
    <mergeCell ref="B33:B34"/>
    <mergeCell ref="O33:O34"/>
    <mergeCell ref="A49:A51"/>
    <mergeCell ref="A248:R249"/>
    <mergeCell ref="A35:A37"/>
    <mergeCell ref="A38:A40"/>
    <mergeCell ref="A41:A43"/>
    <mergeCell ref="A47:A48"/>
    <mergeCell ref="B47:B48"/>
    <mergeCell ref="O47:O48"/>
  </mergeCells>
  <printOptions horizontalCentered="1"/>
  <pageMargins left="0.7874015748031497" right="0.7874015748031497" top="0.7874015748031497" bottom="0.7874015748031497" header="0.1968503937007874" footer="0.1968503937007874"/>
  <pageSetup horizontalDpi="300" verticalDpi="300" orientation="portrait" paperSize="8" scale="77" r:id="rId2"/>
  <headerFooter alignWithMargins="0">
    <oddHeader>&amp;R&amp;K00-049&amp;A</oddHeader>
  </headerFooter>
  <rowBreaks count="3" manualBreakCount="3">
    <brk id="52" max="255" man="1"/>
    <brk id="139" max="255" man="1"/>
    <brk id="220" max="255" man="1"/>
  </rowBreaks>
  <drawing r:id="rId1"/>
</worksheet>
</file>

<file path=xl/worksheets/sheet4.xml><?xml version="1.0" encoding="utf-8"?>
<worksheet xmlns="http://schemas.openxmlformats.org/spreadsheetml/2006/main" xmlns:r="http://schemas.openxmlformats.org/officeDocument/2006/relationships">
  <sheetPr>
    <tabColor rgb="FF00FFFF"/>
  </sheetPr>
  <dimension ref="A2:R264"/>
  <sheetViews>
    <sheetView showGridLines="0" view="pageBreakPreview" zoomScale="90" zoomScaleSheetLayoutView="90" zoomScalePageLayoutView="0" workbookViewId="0" topLeftCell="A1">
      <selection activeCell="I49" sqref="I49"/>
    </sheetView>
  </sheetViews>
  <sheetFormatPr defaultColWidth="10.25390625" defaultRowHeight="12.75"/>
  <cols>
    <col min="1" max="1" width="5.625" style="3" customWidth="1"/>
    <col min="2" max="2" width="17.75390625" style="3" customWidth="1"/>
    <col min="3" max="3" width="7.00390625" style="3" customWidth="1"/>
    <col min="4" max="4" width="6.00390625" style="3" customWidth="1"/>
    <col min="5" max="14" width="6.625" style="3" customWidth="1"/>
    <col min="15" max="15" width="7.875" style="3" bestFit="1" customWidth="1"/>
    <col min="16" max="16" width="6.625" style="3" customWidth="1"/>
    <col min="17" max="17" width="7.875" style="3" bestFit="1" customWidth="1"/>
    <col min="18" max="18" width="7.875" style="3" customWidth="1"/>
    <col min="19" max="19" width="8.75390625" style="3" customWidth="1"/>
    <col min="20" max="16384" width="10.25390625" style="3" customWidth="1"/>
  </cols>
  <sheetData>
    <row r="1" ht="13.5"/>
    <row r="2" spans="2:18" ht="30" customHeight="1">
      <c r="B2" s="1"/>
      <c r="C2" s="2"/>
      <c r="D2" s="2"/>
      <c r="E2" s="2"/>
      <c r="F2" s="2"/>
      <c r="G2" s="2"/>
      <c r="H2" s="2"/>
      <c r="J2" s="48" t="s">
        <v>30</v>
      </c>
      <c r="K2" s="99" t="s">
        <v>144</v>
      </c>
      <c r="L2" s="99"/>
      <c r="M2" s="99"/>
      <c r="N2" s="99"/>
      <c r="O2" s="99"/>
      <c r="P2" s="99"/>
      <c r="Q2" s="99"/>
      <c r="R2" s="99"/>
    </row>
    <row r="3" spans="2:16" ht="13.5">
      <c r="B3" s="1"/>
      <c r="C3" s="2"/>
      <c r="D3" s="2"/>
      <c r="E3" s="2"/>
      <c r="F3" s="2"/>
      <c r="G3" s="2"/>
      <c r="H3" s="2"/>
      <c r="J3" s="2"/>
      <c r="K3" s="2"/>
      <c r="L3" s="2"/>
      <c r="M3" s="2"/>
      <c r="N3" s="2"/>
      <c r="O3" s="2"/>
      <c r="P3" s="2"/>
    </row>
    <row r="4" spans="1:7" ht="19.5" customHeight="1">
      <c r="A4" s="4" t="s">
        <v>0</v>
      </c>
      <c r="C4" s="4"/>
      <c r="D4" s="4"/>
      <c r="E4" s="4"/>
      <c r="F4" s="4"/>
      <c r="G4" s="4"/>
    </row>
    <row r="5" spans="1:7" ht="19.5" customHeight="1">
      <c r="A5" s="3" t="s">
        <v>28</v>
      </c>
      <c r="C5" s="4"/>
      <c r="D5" s="4"/>
      <c r="E5" s="4"/>
      <c r="F5" s="4"/>
      <c r="G5" s="4"/>
    </row>
    <row r="6" spans="1:7" ht="19.5" customHeight="1">
      <c r="A6" s="3" t="s">
        <v>98</v>
      </c>
      <c r="C6" s="4"/>
      <c r="D6" s="4"/>
      <c r="E6" s="4"/>
      <c r="F6" s="4"/>
      <c r="G6" s="4"/>
    </row>
    <row r="7" ht="15" customHeight="1">
      <c r="A7" s="3" t="s">
        <v>29</v>
      </c>
    </row>
    <row r="8" ht="15" customHeight="1"/>
    <row r="9" spans="1:14" ht="22.5" customHeight="1">
      <c r="A9" s="4" t="s">
        <v>47</v>
      </c>
      <c r="L9" s="19" t="s">
        <v>79</v>
      </c>
      <c r="M9" s="7">
        <v>50</v>
      </c>
      <c r="N9" s="3" t="s">
        <v>80</v>
      </c>
    </row>
    <row r="10" ht="6.75" customHeight="1" thickBot="1">
      <c r="A10" s="4"/>
    </row>
    <row r="11" spans="1:15" s="2" customFormat="1" ht="30" customHeight="1">
      <c r="A11" s="85" t="s">
        <v>51</v>
      </c>
      <c r="B11" s="87" t="s">
        <v>13</v>
      </c>
      <c r="C11" s="43"/>
      <c r="D11" s="40"/>
      <c r="E11" s="40"/>
      <c r="F11" s="44" t="s">
        <v>14</v>
      </c>
      <c r="G11" s="45">
        <v>24</v>
      </c>
      <c r="H11" s="40" t="s">
        <v>15</v>
      </c>
      <c r="I11" s="40"/>
      <c r="J11" s="40"/>
      <c r="K11" s="41"/>
      <c r="L11" s="42" t="s">
        <v>14</v>
      </c>
      <c r="M11" s="45">
        <v>25</v>
      </c>
      <c r="N11" s="41" t="s">
        <v>15</v>
      </c>
      <c r="O11" s="89" t="s">
        <v>48</v>
      </c>
    </row>
    <row r="12" spans="1:15" s="2" customFormat="1" ht="30" customHeight="1" thickBot="1">
      <c r="A12" s="86"/>
      <c r="B12" s="88"/>
      <c r="C12" s="35" t="s">
        <v>16</v>
      </c>
      <c r="D12" s="36" t="s">
        <v>17</v>
      </c>
      <c r="E12" s="36" t="s">
        <v>18</v>
      </c>
      <c r="F12" s="36" t="s">
        <v>19</v>
      </c>
      <c r="G12" s="36" t="s">
        <v>20</v>
      </c>
      <c r="H12" s="36" t="s">
        <v>21</v>
      </c>
      <c r="I12" s="36" t="s">
        <v>22</v>
      </c>
      <c r="J12" s="36" t="s">
        <v>23</v>
      </c>
      <c r="K12" s="37" t="s">
        <v>24</v>
      </c>
      <c r="L12" s="38" t="s">
        <v>25</v>
      </c>
      <c r="M12" s="36" t="s">
        <v>26</v>
      </c>
      <c r="N12" s="37" t="s">
        <v>27</v>
      </c>
      <c r="O12" s="90"/>
    </row>
    <row r="13" spans="1:15" s="2" customFormat="1" ht="31.5" customHeight="1">
      <c r="A13" s="78" t="s">
        <v>52</v>
      </c>
      <c r="B13" s="33" t="s">
        <v>1</v>
      </c>
      <c r="C13" s="8">
        <v>1494</v>
      </c>
      <c r="D13" s="9">
        <v>1548</v>
      </c>
      <c r="E13" s="9">
        <v>1499</v>
      </c>
      <c r="F13" s="9">
        <v>1533</v>
      </c>
      <c r="G13" s="9">
        <v>1520</v>
      </c>
      <c r="H13" s="9">
        <v>1464</v>
      </c>
      <c r="I13" s="9">
        <v>1510</v>
      </c>
      <c r="J13" s="9">
        <v>1496</v>
      </c>
      <c r="K13" s="10">
        <v>1550</v>
      </c>
      <c r="L13" s="11">
        <v>1549</v>
      </c>
      <c r="M13" s="9">
        <v>1388</v>
      </c>
      <c r="N13" s="10">
        <v>1547</v>
      </c>
      <c r="O13" s="34">
        <f>SUM(C13:N13)</f>
        <v>18098</v>
      </c>
    </row>
    <row r="14" spans="1:15" s="2" customFormat="1" ht="31.5" customHeight="1" thickBot="1">
      <c r="A14" s="78"/>
      <c r="B14" s="31" t="s">
        <v>2</v>
      </c>
      <c r="C14" s="14">
        <v>30</v>
      </c>
      <c r="D14" s="15">
        <v>31</v>
      </c>
      <c r="E14" s="15">
        <v>30</v>
      </c>
      <c r="F14" s="15">
        <v>31</v>
      </c>
      <c r="G14" s="15">
        <v>31</v>
      </c>
      <c r="H14" s="15">
        <v>30</v>
      </c>
      <c r="I14" s="15">
        <v>31</v>
      </c>
      <c r="J14" s="15">
        <v>30</v>
      </c>
      <c r="K14" s="16">
        <v>31</v>
      </c>
      <c r="L14" s="17">
        <v>31</v>
      </c>
      <c r="M14" s="15">
        <v>28</v>
      </c>
      <c r="N14" s="16">
        <v>31</v>
      </c>
      <c r="O14" s="25">
        <f>SUM(C14:N14)</f>
        <v>365</v>
      </c>
    </row>
    <row r="15" spans="1:15" s="2" customFormat="1" ht="34.5" customHeight="1" thickBot="1" thickTop="1">
      <c r="A15" s="79"/>
      <c r="B15" s="32" t="s">
        <v>3</v>
      </c>
      <c r="C15" s="26">
        <f aca="true" t="shared" si="0" ref="C15:O15">ROUNDUP(C13/C14,1)</f>
        <v>49.8</v>
      </c>
      <c r="D15" s="27">
        <f t="shared" si="0"/>
        <v>50</v>
      </c>
      <c r="E15" s="27">
        <f t="shared" si="0"/>
        <v>50</v>
      </c>
      <c r="F15" s="27">
        <f t="shared" si="0"/>
        <v>49.5</v>
      </c>
      <c r="G15" s="27">
        <f t="shared" si="0"/>
        <v>49.1</v>
      </c>
      <c r="H15" s="27">
        <f t="shared" si="0"/>
        <v>48.8</v>
      </c>
      <c r="I15" s="27">
        <f t="shared" si="0"/>
        <v>48.800000000000004</v>
      </c>
      <c r="J15" s="27">
        <f t="shared" si="0"/>
        <v>49.9</v>
      </c>
      <c r="K15" s="28">
        <f t="shared" si="0"/>
        <v>50</v>
      </c>
      <c r="L15" s="29">
        <f t="shared" si="0"/>
        <v>50</v>
      </c>
      <c r="M15" s="27">
        <f t="shared" si="0"/>
        <v>49.6</v>
      </c>
      <c r="N15" s="28">
        <f t="shared" si="0"/>
        <v>50</v>
      </c>
      <c r="O15" s="30">
        <f t="shared" si="0"/>
        <v>49.6</v>
      </c>
    </row>
    <row r="16" spans="1:15" s="2" customFormat="1" ht="31.5" customHeight="1">
      <c r="A16" s="80" t="s">
        <v>53</v>
      </c>
      <c r="B16" s="33" t="s">
        <v>1</v>
      </c>
      <c r="C16" s="8">
        <v>121</v>
      </c>
      <c r="D16" s="9">
        <v>119</v>
      </c>
      <c r="E16" s="9">
        <v>115</v>
      </c>
      <c r="F16" s="9">
        <v>122</v>
      </c>
      <c r="G16" s="9">
        <v>118</v>
      </c>
      <c r="H16" s="9">
        <v>111</v>
      </c>
      <c r="I16" s="9">
        <v>125</v>
      </c>
      <c r="J16" s="9">
        <v>114</v>
      </c>
      <c r="K16" s="10">
        <v>117</v>
      </c>
      <c r="L16" s="11">
        <v>119</v>
      </c>
      <c r="M16" s="9">
        <v>65</v>
      </c>
      <c r="N16" s="10">
        <v>112</v>
      </c>
      <c r="O16" s="34">
        <f>SUM(C16:N16)</f>
        <v>1358</v>
      </c>
    </row>
    <row r="17" spans="1:15" s="2" customFormat="1" ht="31.5" customHeight="1" thickBot="1">
      <c r="A17" s="81"/>
      <c r="B17" s="31" t="s">
        <v>2</v>
      </c>
      <c r="C17" s="56">
        <f>C14</f>
        <v>30</v>
      </c>
      <c r="D17" s="57">
        <f aca="true" t="shared" si="1" ref="D17:N17">D14</f>
        <v>31</v>
      </c>
      <c r="E17" s="57">
        <f t="shared" si="1"/>
        <v>30</v>
      </c>
      <c r="F17" s="57">
        <f t="shared" si="1"/>
        <v>31</v>
      </c>
      <c r="G17" s="57">
        <f t="shared" si="1"/>
        <v>31</v>
      </c>
      <c r="H17" s="57">
        <f t="shared" si="1"/>
        <v>30</v>
      </c>
      <c r="I17" s="57">
        <f t="shared" si="1"/>
        <v>31</v>
      </c>
      <c r="J17" s="57">
        <f t="shared" si="1"/>
        <v>30</v>
      </c>
      <c r="K17" s="58">
        <f t="shared" si="1"/>
        <v>31</v>
      </c>
      <c r="L17" s="59">
        <f t="shared" si="1"/>
        <v>31</v>
      </c>
      <c r="M17" s="57">
        <f t="shared" si="1"/>
        <v>28</v>
      </c>
      <c r="N17" s="58">
        <f t="shared" si="1"/>
        <v>31</v>
      </c>
      <c r="O17" s="25">
        <f>SUM(C17:N17)</f>
        <v>365</v>
      </c>
    </row>
    <row r="18" spans="1:15" s="2" customFormat="1" ht="34.5" customHeight="1" thickBot="1" thickTop="1">
      <c r="A18" s="82"/>
      <c r="B18" s="32" t="s">
        <v>3</v>
      </c>
      <c r="C18" s="26">
        <f aca="true" t="shared" si="2" ref="C18:O18">ROUNDUP(C16/C17,1)</f>
        <v>4.1</v>
      </c>
      <c r="D18" s="27">
        <f t="shared" si="2"/>
        <v>3.9</v>
      </c>
      <c r="E18" s="27">
        <f t="shared" si="2"/>
        <v>3.9</v>
      </c>
      <c r="F18" s="27">
        <f t="shared" si="2"/>
        <v>4</v>
      </c>
      <c r="G18" s="27">
        <f t="shared" si="2"/>
        <v>3.9</v>
      </c>
      <c r="H18" s="27">
        <f t="shared" si="2"/>
        <v>3.7</v>
      </c>
      <c r="I18" s="27">
        <f t="shared" si="2"/>
        <v>4.1</v>
      </c>
      <c r="J18" s="27">
        <f t="shared" si="2"/>
        <v>3.8</v>
      </c>
      <c r="K18" s="28">
        <f t="shared" si="2"/>
        <v>3.8000000000000003</v>
      </c>
      <c r="L18" s="29">
        <f t="shared" si="2"/>
        <v>3.9</v>
      </c>
      <c r="M18" s="27">
        <f t="shared" si="2"/>
        <v>2.4</v>
      </c>
      <c r="N18" s="28">
        <f t="shared" si="2"/>
        <v>3.7</v>
      </c>
      <c r="O18" s="30">
        <f t="shared" si="2"/>
        <v>3.8000000000000003</v>
      </c>
    </row>
    <row r="19" spans="1:15" s="2" customFormat="1" ht="31.5" customHeight="1">
      <c r="A19" s="93" t="s">
        <v>50</v>
      </c>
      <c r="B19" s="33" t="s">
        <v>1</v>
      </c>
      <c r="C19" s="60">
        <f>C13+C16</f>
        <v>1615</v>
      </c>
      <c r="D19" s="61">
        <f aca="true" t="shared" si="3" ref="D19:N19">D13+D16</f>
        <v>1667</v>
      </c>
      <c r="E19" s="61">
        <f t="shared" si="3"/>
        <v>1614</v>
      </c>
      <c r="F19" s="61">
        <f t="shared" si="3"/>
        <v>1655</v>
      </c>
      <c r="G19" s="61">
        <f t="shared" si="3"/>
        <v>1638</v>
      </c>
      <c r="H19" s="61">
        <f t="shared" si="3"/>
        <v>1575</v>
      </c>
      <c r="I19" s="61">
        <f t="shared" si="3"/>
        <v>1635</v>
      </c>
      <c r="J19" s="61">
        <f t="shared" si="3"/>
        <v>1610</v>
      </c>
      <c r="K19" s="62">
        <f t="shared" si="3"/>
        <v>1667</v>
      </c>
      <c r="L19" s="63">
        <f t="shared" si="3"/>
        <v>1668</v>
      </c>
      <c r="M19" s="61">
        <f t="shared" si="3"/>
        <v>1453</v>
      </c>
      <c r="N19" s="62">
        <f t="shared" si="3"/>
        <v>1659</v>
      </c>
      <c r="O19" s="34">
        <f>SUM(C19:N19)</f>
        <v>19456</v>
      </c>
    </row>
    <row r="20" spans="1:15" s="2" customFormat="1" ht="31.5" customHeight="1" thickBot="1">
      <c r="A20" s="94"/>
      <c r="B20" s="31" t="s">
        <v>2</v>
      </c>
      <c r="C20" s="56">
        <f>C14</f>
        <v>30</v>
      </c>
      <c r="D20" s="57">
        <f aca="true" t="shared" si="4" ref="D20:N20">D14</f>
        <v>31</v>
      </c>
      <c r="E20" s="57">
        <f t="shared" si="4"/>
        <v>30</v>
      </c>
      <c r="F20" s="57">
        <f t="shared" si="4"/>
        <v>31</v>
      </c>
      <c r="G20" s="57">
        <f t="shared" si="4"/>
        <v>31</v>
      </c>
      <c r="H20" s="57">
        <f t="shared" si="4"/>
        <v>30</v>
      </c>
      <c r="I20" s="57">
        <f t="shared" si="4"/>
        <v>31</v>
      </c>
      <c r="J20" s="57">
        <f t="shared" si="4"/>
        <v>30</v>
      </c>
      <c r="K20" s="58">
        <f t="shared" si="4"/>
        <v>31</v>
      </c>
      <c r="L20" s="59">
        <f t="shared" si="4"/>
        <v>31</v>
      </c>
      <c r="M20" s="57">
        <f t="shared" si="4"/>
        <v>28</v>
      </c>
      <c r="N20" s="58">
        <f t="shared" si="4"/>
        <v>31</v>
      </c>
      <c r="O20" s="25">
        <f>SUM(C20:N20)</f>
        <v>365</v>
      </c>
    </row>
    <row r="21" spans="1:15" s="2" customFormat="1" ht="34.5" customHeight="1" thickBot="1" thickTop="1">
      <c r="A21" s="95"/>
      <c r="B21" s="32" t="s">
        <v>3</v>
      </c>
      <c r="C21" s="26">
        <f aca="true" t="shared" si="5" ref="C21:O21">ROUNDUP(C19/C20,1)</f>
        <v>53.9</v>
      </c>
      <c r="D21" s="27">
        <f t="shared" si="5"/>
        <v>53.800000000000004</v>
      </c>
      <c r="E21" s="27">
        <f t="shared" si="5"/>
        <v>53.8</v>
      </c>
      <c r="F21" s="27">
        <f t="shared" si="5"/>
        <v>53.4</v>
      </c>
      <c r="G21" s="27">
        <f t="shared" si="5"/>
        <v>52.9</v>
      </c>
      <c r="H21" s="27">
        <f t="shared" si="5"/>
        <v>52.5</v>
      </c>
      <c r="I21" s="27">
        <f t="shared" si="5"/>
        <v>52.800000000000004</v>
      </c>
      <c r="J21" s="27">
        <f t="shared" si="5"/>
        <v>53.7</v>
      </c>
      <c r="K21" s="28">
        <f t="shared" si="5"/>
        <v>53.800000000000004</v>
      </c>
      <c r="L21" s="29">
        <f t="shared" si="5"/>
        <v>53.9</v>
      </c>
      <c r="M21" s="27">
        <f t="shared" si="5"/>
        <v>51.9</v>
      </c>
      <c r="N21" s="28">
        <f t="shared" si="5"/>
        <v>53.6</v>
      </c>
      <c r="O21" s="46">
        <f t="shared" si="5"/>
        <v>53.4</v>
      </c>
    </row>
    <row r="22" spans="2:15" s="55" customFormat="1" ht="15" customHeight="1">
      <c r="B22" s="52"/>
      <c r="C22" s="53"/>
      <c r="D22" s="53"/>
      <c r="E22" s="53"/>
      <c r="F22" s="53"/>
      <c r="G22" s="53"/>
      <c r="H22" s="53"/>
      <c r="I22" s="53"/>
      <c r="J22" s="53"/>
      <c r="K22" s="53"/>
      <c r="L22" s="53"/>
      <c r="M22" s="53"/>
      <c r="N22" s="53"/>
      <c r="O22" s="54"/>
    </row>
    <row r="23" spans="1:17" ht="22.5" customHeight="1">
      <c r="A23" s="51" t="s">
        <v>61</v>
      </c>
      <c r="C23" s="5"/>
      <c r="E23" s="12"/>
      <c r="F23" s="12"/>
      <c r="G23" s="12"/>
      <c r="H23" s="12"/>
      <c r="I23" s="12"/>
      <c r="J23" s="12"/>
      <c r="K23" s="12"/>
      <c r="L23" s="19" t="s">
        <v>81</v>
      </c>
      <c r="M23" s="7">
        <v>20</v>
      </c>
      <c r="N23" s="3" t="s">
        <v>82</v>
      </c>
      <c r="O23" s="12"/>
      <c r="P23" s="12"/>
      <c r="Q23" s="13"/>
    </row>
    <row r="24" spans="1:17" ht="8.25" customHeight="1" thickBot="1">
      <c r="A24" s="51"/>
      <c r="C24" s="5"/>
      <c r="E24" s="12"/>
      <c r="F24" s="12"/>
      <c r="G24" s="12"/>
      <c r="H24" s="12"/>
      <c r="I24" s="12"/>
      <c r="J24" s="12"/>
      <c r="K24" s="12"/>
      <c r="L24" s="12"/>
      <c r="M24" s="12"/>
      <c r="N24" s="12"/>
      <c r="O24" s="12"/>
      <c r="P24" s="12"/>
      <c r="Q24" s="13"/>
    </row>
    <row r="25" spans="1:15" s="2" customFormat="1" ht="30" customHeight="1">
      <c r="A25" s="85" t="s">
        <v>51</v>
      </c>
      <c r="B25" s="87" t="s">
        <v>13</v>
      </c>
      <c r="C25" s="43"/>
      <c r="D25" s="40"/>
      <c r="E25" s="40"/>
      <c r="F25" s="44" t="s">
        <v>14</v>
      </c>
      <c r="G25" s="45">
        <v>24</v>
      </c>
      <c r="H25" s="40" t="s">
        <v>15</v>
      </c>
      <c r="I25" s="40"/>
      <c r="J25" s="40"/>
      <c r="K25" s="41"/>
      <c r="L25" s="42" t="s">
        <v>14</v>
      </c>
      <c r="M25" s="45">
        <v>25</v>
      </c>
      <c r="N25" s="41" t="s">
        <v>15</v>
      </c>
      <c r="O25" s="91" t="s">
        <v>64</v>
      </c>
    </row>
    <row r="26" spans="1:15" s="2" customFormat="1" ht="30" customHeight="1" thickBot="1">
      <c r="A26" s="86"/>
      <c r="B26" s="88"/>
      <c r="C26" s="35" t="s">
        <v>16</v>
      </c>
      <c r="D26" s="36" t="s">
        <v>17</v>
      </c>
      <c r="E26" s="36" t="s">
        <v>18</v>
      </c>
      <c r="F26" s="36" t="s">
        <v>19</v>
      </c>
      <c r="G26" s="36" t="s">
        <v>20</v>
      </c>
      <c r="H26" s="36" t="s">
        <v>21</v>
      </c>
      <c r="I26" s="36" t="s">
        <v>22</v>
      </c>
      <c r="J26" s="36" t="s">
        <v>23</v>
      </c>
      <c r="K26" s="37" t="s">
        <v>24</v>
      </c>
      <c r="L26" s="38" t="s">
        <v>25</v>
      </c>
      <c r="M26" s="36" t="s">
        <v>26</v>
      </c>
      <c r="N26" s="37" t="s">
        <v>27</v>
      </c>
      <c r="O26" s="92"/>
    </row>
    <row r="27" spans="1:15" s="2" customFormat="1" ht="33" customHeight="1">
      <c r="A27" s="78" t="s">
        <v>54</v>
      </c>
      <c r="B27" s="33" t="s">
        <v>1</v>
      </c>
      <c r="C27" s="8">
        <v>448</v>
      </c>
      <c r="D27" s="9">
        <v>517</v>
      </c>
      <c r="E27" s="9">
        <v>518</v>
      </c>
      <c r="F27" s="9">
        <v>422</v>
      </c>
      <c r="G27" s="9">
        <v>404</v>
      </c>
      <c r="H27" s="9">
        <v>380</v>
      </c>
      <c r="I27" s="9">
        <v>405</v>
      </c>
      <c r="J27" s="9">
        <v>420</v>
      </c>
      <c r="K27" s="10">
        <v>405</v>
      </c>
      <c r="L27" s="11">
        <v>525</v>
      </c>
      <c r="M27" s="9">
        <v>493</v>
      </c>
      <c r="N27" s="10">
        <v>523</v>
      </c>
      <c r="O27" s="34">
        <f>SUM(C27:N27)</f>
        <v>5460</v>
      </c>
    </row>
    <row r="28" spans="1:15" s="2" customFormat="1" ht="31.5" customHeight="1" thickBot="1">
      <c r="A28" s="78"/>
      <c r="B28" s="31" t="s">
        <v>2</v>
      </c>
      <c r="C28" s="14">
        <v>30</v>
      </c>
      <c r="D28" s="15">
        <v>31</v>
      </c>
      <c r="E28" s="15">
        <v>30</v>
      </c>
      <c r="F28" s="15">
        <v>31</v>
      </c>
      <c r="G28" s="15">
        <v>31</v>
      </c>
      <c r="H28" s="15">
        <v>30</v>
      </c>
      <c r="I28" s="15">
        <v>31</v>
      </c>
      <c r="J28" s="15">
        <v>30</v>
      </c>
      <c r="K28" s="16">
        <v>31</v>
      </c>
      <c r="L28" s="17">
        <v>31</v>
      </c>
      <c r="M28" s="15">
        <v>28</v>
      </c>
      <c r="N28" s="16">
        <v>31</v>
      </c>
      <c r="O28" s="25">
        <f>SUM(C28:N28)</f>
        <v>365</v>
      </c>
    </row>
    <row r="29" spans="1:15" s="2" customFormat="1" ht="28.5" customHeight="1" thickBot="1" thickTop="1">
      <c r="A29" s="79"/>
      <c r="B29" s="39" t="s">
        <v>3</v>
      </c>
      <c r="C29" s="26">
        <f aca="true" t="shared" si="6" ref="C29:N29">ROUNDUP(C27/C28,1)</f>
        <v>15</v>
      </c>
      <c r="D29" s="27">
        <f t="shared" si="6"/>
        <v>16.700000000000003</v>
      </c>
      <c r="E29" s="27">
        <f t="shared" si="6"/>
        <v>17.3</v>
      </c>
      <c r="F29" s="27">
        <f t="shared" si="6"/>
        <v>13.7</v>
      </c>
      <c r="G29" s="27">
        <f t="shared" si="6"/>
        <v>13.1</v>
      </c>
      <c r="H29" s="27">
        <f t="shared" si="6"/>
        <v>12.7</v>
      </c>
      <c r="I29" s="27">
        <f t="shared" si="6"/>
        <v>13.1</v>
      </c>
      <c r="J29" s="27">
        <f t="shared" si="6"/>
        <v>14</v>
      </c>
      <c r="K29" s="28">
        <f t="shared" si="6"/>
        <v>13.1</v>
      </c>
      <c r="L29" s="29">
        <f t="shared" si="6"/>
        <v>17</v>
      </c>
      <c r="M29" s="27">
        <f t="shared" si="6"/>
        <v>17.700000000000003</v>
      </c>
      <c r="N29" s="28">
        <f t="shared" si="6"/>
        <v>16.900000000000002</v>
      </c>
      <c r="O29" s="46">
        <f>ROUNDUP(O27/O28,1)</f>
        <v>15</v>
      </c>
    </row>
    <row r="30" spans="5:17" ht="13.5">
      <c r="E30" s="13"/>
      <c r="F30" s="13"/>
      <c r="G30" s="13"/>
      <c r="H30" s="13"/>
      <c r="I30" s="13"/>
      <c r="J30" s="13"/>
      <c r="K30" s="13"/>
      <c r="L30" s="13"/>
      <c r="M30" s="13"/>
      <c r="N30" s="13"/>
      <c r="O30" s="13"/>
      <c r="P30" s="13"/>
      <c r="Q30" s="13"/>
    </row>
    <row r="31" spans="1:14" ht="24" customHeight="1">
      <c r="A31" s="4" t="s">
        <v>62</v>
      </c>
      <c r="L31" s="19" t="s">
        <v>79</v>
      </c>
      <c r="M31" s="7">
        <v>29</v>
      </c>
      <c r="N31" s="3" t="s">
        <v>80</v>
      </c>
    </row>
    <row r="32" ht="8.25" customHeight="1" thickBot="1">
      <c r="A32" s="4"/>
    </row>
    <row r="33" spans="1:15" s="2" customFormat="1" ht="30" customHeight="1">
      <c r="A33" s="85" t="s">
        <v>51</v>
      </c>
      <c r="B33" s="87" t="s">
        <v>13</v>
      </c>
      <c r="C33" s="43"/>
      <c r="D33" s="40"/>
      <c r="E33" s="40"/>
      <c r="F33" s="44" t="s">
        <v>14</v>
      </c>
      <c r="G33" s="45">
        <v>24</v>
      </c>
      <c r="H33" s="40" t="s">
        <v>15</v>
      </c>
      <c r="I33" s="40"/>
      <c r="J33" s="40"/>
      <c r="K33" s="41"/>
      <c r="L33" s="42" t="s">
        <v>14</v>
      </c>
      <c r="M33" s="45">
        <v>25</v>
      </c>
      <c r="N33" s="41" t="s">
        <v>15</v>
      </c>
      <c r="O33" s="89" t="s">
        <v>49</v>
      </c>
    </row>
    <row r="34" spans="1:15" s="2" customFormat="1" ht="30" customHeight="1" thickBot="1">
      <c r="A34" s="86"/>
      <c r="B34" s="88"/>
      <c r="C34" s="35" t="s">
        <v>16</v>
      </c>
      <c r="D34" s="36" t="s">
        <v>17</v>
      </c>
      <c r="E34" s="36" t="s">
        <v>18</v>
      </c>
      <c r="F34" s="36" t="s">
        <v>19</v>
      </c>
      <c r="G34" s="36" t="s">
        <v>20</v>
      </c>
      <c r="H34" s="36" t="s">
        <v>21</v>
      </c>
      <c r="I34" s="36" t="s">
        <v>22</v>
      </c>
      <c r="J34" s="36" t="s">
        <v>23</v>
      </c>
      <c r="K34" s="37" t="s">
        <v>24</v>
      </c>
      <c r="L34" s="38" t="s">
        <v>25</v>
      </c>
      <c r="M34" s="36" t="s">
        <v>26</v>
      </c>
      <c r="N34" s="37" t="s">
        <v>27</v>
      </c>
      <c r="O34" s="90"/>
    </row>
    <row r="35" spans="1:15" s="2" customFormat="1" ht="31.5" customHeight="1">
      <c r="A35" s="78" t="s">
        <v>70</v>
      </c>
      <c r="B35" s="33" t="s">
        <v>1</v>
      </c>
      <c r="C35" s="8">
        <v>865</v>
      </c>
      <c r="D35" s="9">
        <v>845</v>
      </c>
      <c r="E35" s="9">
        <v>855</v>
      </c>
      <c r="F35" s="9">
        <v>866</v>
      </c>
      <c r="G35" s="9">
        <v>854</v>
      </c>
      <c r="H35" s="9">
        <v>843</v>
      </c>
      <c r="I35" s="9">
        <v>852</v>
      </c>
      <c r="J35" s="9">
        <v>836</v>
      </c>
      <c r="K35" s="10">
        <v>841</v>
      </c>
      <c r="L35" s="11">
        <v>832</v>
      </c>
      <c r="M35" s="9">
        <v>795</v>
      </c>
      <c r="N35" s="10">
        <v>861</v>
      </c>
      <c r="O35" s="34">
        <f>SUM(C35:N35)</f>
        <v>10145</v>
      </c>
    </row>
    <row r="36" spans="1:15" s="2" customFormat="1" ht="31.5" customHeight="1" thickBot="1">
      <c r="A36" s="78"/>
      <c r="B36" s="31" t="s">
        <v>2</v>
      </c>
      <c r="C36" s="14">
        <v>30</v>
      </c>
      <c r="D36" s="15">
        <v>31</v>
      </c>
      <c r="E36" s="15">
        <v>30</v>
      </c>
      <c r="F36" s="15">
        <v>31</v>
      </c>
      <c r="G36" s="15">
        <v>31</v>
      </c>
      <c r="H36" s="15">
        <v>30</v>
      </c>
      <c r="I36" s="15">
        <v>31</v>
      </c>
      <c r="J36" s="15">
        <v>30</v>
      </c>
      <c r="K36" s="16">
        <v>31</v>
      </c>
      <c r="L36" s="17">
        <v>31</v>
      </c>
      <c r="M36" s="15">
        <v>28</v>
      </c>
      <c r="N36" s="16">
        <v>31</v>
      </c>
      <c r="O36" s="25">
        <f>SUM(C36:N36)</f>
        <v>365</v>
      </c>
    </row>
    <row r="37" spans="1:15" s="2" customFormat="1" ht="34.5" customHeight="1" thickBot="1" thickTop="1">
      <c r="A37" s="79"/>
      <c r="B37" s="32" t="s">
        <v>3</v>
      </c>
      <c r="C37" s="26">
        <f aca="true" t="shared" si="7" ref="C37:O37">ROUNDUP(C35/C36,1)</f>
        <v>28.900000000000002</v>
      </c>
      <c r="D37" s="27">
        <f t="shared" si="7"/>
        <v>27.3</v>
      </c>
      <c r="E37" s="27">
        <f t="shared" si="7"/>
        <v>28.5</v>
      </c>
      <c r="F37" s="27">
        <f t="shared" si="7"/>
        <v>28</v>
      </c>
      <c r="G37" s="27">
        <f t="shared" si="7"/>
        <v>27.6</v>
      </c>
      <c r="H37" s="27">
        <f t="shared" si="7"/>
        <v>28.1</v>
      </c>
      <c r="I37" s="27">
        <f t="shared" si="7"/>
        <v>27.5</v>
      </c>
      <c r="J37" s="27">
        <f t="shared" si="7"/>
        <v>27.900000000000002</v>
      </c>
      <c r="K37" s="28">
        <f t="shared" si="7"/>
        <v>27.200000000000003</v>
      </c>
      <c r="L37" s="29">
        <f t="shared" si="7"/>
        <v>26.900000000000002</v>
      </c>
      <c r="M37" s="27">
        <f t="shared" si="7"/>
        <v>28.400000000000002</v>
      </c>
      <c r="N37" s="28">
        <f t="shared" si="7"/>
        <v>27.8</v>
      </c>
      <c r="O37" s="30">
        <f t="shared" si="7"/>
        <v>27.8</v>
      </c>
    </row>
    <row r="38" spans="1:15" s="2" customFormat="1" ht="31.5" customHeight="1">
      <c r="A38" s="80" t="s">
        <v>53</v>
      </c>
      <c r="B38" s="33" t="s">
        <v>1</v>
      </c>
      <c r="C38" s="8">
        <v>14</v>
      </c>
      <c r="D38" s="9">
        <v>16</v>
      </c>
      <c r="E38" s="9">
        <v>21</v>
      </c>
      <c r="F38" s="9">
        <v>13</v>
      </c>
      <c r="G38" s="9">
        <v>15</v>
      </c>
      <c r="H38" s="9">
        <v>17</v>
      </c>
      <c r="I38" s="9">
        <v>16</v>
      </c>
      <c r="J38" s="9">
        <v>13</v>
      </c>
      <c r="K38" s="10">
        <v>14</v>
      </c>
      <c r="L38" s="11">
        <v>12</v>
      </c>
      <c r="M38" s="9">
        <v>9</v>
      </c>
      <c r="N38" s="10">
        <v>10</v>
      </c>
      <c r="O38" s="34">
        <f>SUM(C38:N38)</f>
        <v>170</v>
      </c>
    </row>
    <row r="39" spans="1:15" s="2" customFormat="1" ht="31.5" customHeight="1" thickBot="1">
      <c r="A39" s="81"/>
      <c r="B39" s="31" t="s">
        <v>2</v>
      </c>
      <c r="C39" s="56">
        <f>C36</f>
        <v>30</v>
      </c>
      <c r="D39" s="57">
        <f aca="true" t="shared" si="8" ref="D39:N39">D36</f>
        <v>31</v>
      </c>
      <c r="E39" s="57">
        <f t="shared" si="8"/>
        <v>30</v>
      </c>
      <c r="F39" s="57">
        <f t="shared" si="8"/>
        <v>31</v>
      </c>
      <c r="G39" s="57">
        <f t="shared" si="8"/>
        <v>31</v>
      </c>
      <c r="H39" s="57">
        <f t="shared" si="8"/>
        <v>30</v>
      </c>
      <c r="I39" s="57">
        <f t="shared" si="8"/>
        <v>31</v>
      </c>
      <c r="J39" s="57">
        <f t="shared" si="8"/>
        <v>30</v>
      </c>
      <c r="K39" s="58">
        <f t="shared" si="8"/>
        <v>31</v>
      </c>
      <c r="L39" s="59">
        <f t="shared" si="8"/>
        <v>31</v>
      </c>
      <c r="M39" s="57">
        <f t="shared" si="8"/>
        <v>28</v>
      </c>
      <c r="N39" s="58">
        <f t="shared" si="8"/>
        <v>31</v>
      </c>
      <c r="O39" s="25">
        <f>SUM(C39:N39)</f>
        <v>365</v>
      </c>
    </row>
    <row r="40" spans="1:15" s="2" customFormat="1" ht="34.5" customHeight="1" thickBot="1" thickTop="1">
      <c r="A40" s="82"/>
      <c r="B40" s="32" t="s">
        <v>3</v>
      </c>
      <c r="C40" s="26">
        <f aca="true" t="shared" si="9" ref="C40:O40">ROUNDUP(C38/C39,1)</f>
        <v>0.5</v>
      </c>
      <c r="D40" s="27">
        <f t="shared" si="9"/>
        <v>0.6</v>
      </c>
      <c r="E40" s="27">
        <f t="shared" si="9"/>
        <v>0.7</v>
      </c>
      <c r="F40" s="27">
        <f t="shared" si="9"/>
        <v>0.5</v>
      </c>
      <c r="G40" s="27">
        <f t="shared" si="9"/>
        <v>0.5</v>
      </c>
      <c r="H40" s="27">
        <f t="shared" si="9"/>
        <v>0.6</v>
      </c>
      <c r="I40" s="27">
        <f t="shared" si="9"/>
        <v>0.6</v>
      </c>
      <c r="J40" s="27">
        <f t="shared" si="9"/>
        <v>0.5</v>
      </c>
      <c r="K40" s="28">
        <f t="shared" si="9"/>
        <v>0.5</v>
      </c>
      <c r="L40" s="29">
        <f t="shared" si="9"/>
        <v>0.4</v>
      </c>
      <c r="M40" s="27">
        <f t="shared" si="9"/>
        <v>0.4</v>
      </c>
      <c r="N40" s="28">
        <f t="shared" si="9"/>
        <v>0.4</v>
      </c>
      <c r="O40" s="30">
        <f t="shared" si="9"/>
        <v>0.5</v>
      </c>
    </row>
    <row r="41" spans="1:15" s="2" customFormat="1" ht="31.5" customHeight="1">
      <c r="A41" s="93" t="s">
        <v>50</v>
      </c>
      <c r="B41" s="33" t="s">
        <v>1</v>
      </c>
      <c r="C41" s="60">
        <f>C35+C38</f>
        <v>879</v>
      </c>
      <c r="D41" s="61">
        <f aca="true" t="shared" si="10" ref="D41:N41">D35+D38</f>
        <v>861</v>
      </c>
      <c r="E41" s="61">
        <f t="shared" si="10"/>
        <v>876</v>
      </c>
      <c r="F41" s="61">
        <f t="shared" si="10"/>
        <v>879</v>
      </c>
      <c r="G41" s="61">
        <f t="shared" si="10"/>
        <v>869</v>
      </c>
      <c r="H41" s="61">
        <f t="shared" si="10"/>
        <v>860</v>
      </c>
      <c r="I41" s="61">
        <f t="shared" si="10"/>
        <v>868</v>
      </c>
      <c r="J41" s="61">
        <f t="shared" si="10"/>
        <v>849</v>
      </c>
      <c r="K41" s="62">
        <f t="shared" si="10"/>
        <v>855</v>
      </c>
      <c r="L41" s="63">
        <f t="shared" si="10"/>
        <v>844</v>
      </c>
      <c r="M41" s="61">
        <f t="shared" si="10"/>
        <v>804</v>
      </c>
      <c r="N41" s="62">
        <f t="shared" si="10"/>
        <v>871</v>
      </c>
      <c r="O41" s="34">
        <f>SUM(C41:N41)</f>
        <v>10315</v>
      </c>
    </row>
    <row r="42" spans="1:15" s="2" customFormat="1" ht="31.5" customHeight="1" thickBot="1">
      <c r="A42" s="94"/>
      <c r="B42" s="31" t="s">
        <v>2</v>
      </c>
      <c r="C42" s="56">
        <f>C36</f>
        <v>30</v>
      </c>
      <c r="D42" s="57">
        <f aca="true" t="shared" si="11" ref="D42:N42">D36</f>
        <v>31</v>
      </c>
      <c r="E42" s="57">
        <f t="shared" si="11"/>
        <v>30</v>
      </c>
      <c r="F42" s="57">
        <f t="shared" si="11"/>
        <v>31</v>
      </c>
      <c r="G42" s="57">
        <f t="shared" si="11"/>
        <v>31</v>
      </c>
      <c r="H42" s="57">
        <f t="shared" si="11"/>
        <v>30</v>
      </c>
      <c r="I42" s="57">
        <f t="shared" si="11"/>
        <v>31</v>
      </c>
      <c r="J42" s="57">
        <f t="shared" si="11"/>
        <v>30</v>
      </c>
      <c r="K42" s="58">
        <f t="shared" si="11"/>
        <v>31</v>
      </c>
      <c r="L42" s="59">
        <f t="shared" si="11"/>
        <v>31</v>
      </c>
      <c r="M42" s="57">
        <f t="shared" si="11"/>
        <v>28</v>
      </c>
      <c r="N42" s="58">
        <f t="shared" si="11"/>
        <v>31</v>
      </c>
      <c r="O42" s="25">
        <f>SUM(C42:N42)</f>
        <v>365</v>
      </c>
    </row>
    <row r="43" spans="1:15" s="2" customFormat="1" ht="34.5" customHeight="1" thickBot="1" thickTop="1">
      <c r="A43" s="95"/>
      <c r="B43" s="32" t="s">
        <v>3</v>
      </c>
      <c r="C43" s="26">
        <f aca="true" t="shared" si="12" ref="C43:O43">ROUNDUP(C41/C42,1)</f>
        <v>29.3</v>
      </c>
      <c r="D43" s="27">
        <f t="shared" si="12"/>
        <v>27.8</v>
      </c>
      <c r="E43" s="27">
        <f t="shared" si="12"/>
        <v>29.2</v>
      </c>
      <c r="F43" s="27">
        <f t="shared" si="12"/>
        <v>28.400000000000002</v>
      </c>
      <c r="G43" s="27">
        <f t="shared" si="12"/>
        <v>28.1</v>
      </c>
      <c r="H43" s="27">
        <f t="shared" si="12"/>
        <v>28.700000000000003</v>
      </c>
      <c r="I43" s="27">
        <f t="shared" si="12"/>
        <v>28</v>
      </c>
      <c r="J43" s="27">
        <f t="shared" si="12"/>
        <v>28.3</v>
      </c>
      <c r="K43" s="28">
        <f t="shared" si="12"/>
        <v>27.6</v>
      </c>
      <c r="L43" s="29">
        <f t="shared" si="12"/>
        <v>27.3</v>
      </c>
      <c r="M43" s="27">
        <f t="shared" si="12"/>
        <v>28.8</v>
      </c>
      <c r="N43" s="28">
        <f t="shared" si="12"/>
        <v>28.1</v>
      </c>
      <c r="O43" s="46">
        <f t="shared" si="12"/>
        <v>28.3</v>
      </c>
    </row>
    <row r="44" spans="2:15" s="55" customFormat="1" ht="14.25" customHeight="1">
      <c r="B44" s="52"/>
      <c r="C44" s="53"/>
      <c r="D44" s="53"/>
      <c r="E44" s="53"/>
      <c r="F44" s="53"/>
      <c r="G44" s="53"/>
      <c r="H44" s="53"/>
      <c r="I44" s="53"/>
      <c r="J44" s="53"/>
      <c r="K44" s="53"/>
      <c r="L44" s="53"/>
      <c r="M44" s="53"/>
      <c r="N44" s="53"/>
      <c r="O44" s="54"/>
    </row>
    <row r="45" spans="1:17" ht="24" customHeight="1">
      <c r="A45" s="51" t="s">
        <v>63</v>
      </c>
      <c r="C45" s="5"/>
      <c r="E45" s="12"/>
      <c r="F45" s="12"/>
      <c r="G45" s="12"/>
      <c r="H45" s="12"/>
      <c r="I45" s="12"/>
      <c r="J45" s="12"/>
      <c r="K45" s="12"/>
      <c r="L45" s="19" t="s">
        <v>81</v>
      </c>
      <c r="M45" s="7">
        <v>10</v>
      </c>
      <c r="N45" s="3" t="s">
        <v>83</v>
      </c>
      <c r="O45" s="12"/>
      <c r="P45" s="12"/>
      <c r="Q45" s="13"/>
    </row>
    <row r="46" spans="1:17" ht="9" customHeight="1" thickBot="1">
      <c r="A46" s="51"/>
      <c r="C46" s="5"/>
      <c r="E46" s="12"/>
      <c r="F46" s="12"/>
      <c r="G46" s="12"/>
      <c r="H46" s="12"/>
      <c r="I46" s="12"/>
      <c r="J46" s="12"/>
      <c r="K46" s="12"/>
      <c r="L46" s="12"/>
      <c r="M46" s="12"/>
      <c r="N46" s="12"/>
      <c r="O46" s="12"/>
      <c r="P46" s="12"/>
      <c r="Q46" s="13"/>
    </row>
    <row r="47" spans="1:15" s="2" customFormat="1" ht="30" customHeight="1">
      <c r="A47" s="85" t="s">
        <v>51</v>
      </c>
      <c r="B47" s="87" t="s">
        <v>13</v>
      </c>
      <c r="C47" s="43"/>
      <c r="D47" s="40"/>
      <c r="E47" s="40"/>
      <c r="F47" s="44" t="s">
        <v>14</v>
      </c>
      <c r="G47" s="45">
        <v>24</v>
      </c>
      <c r="H47" s="40" t="s">
        <v>15</v>
      </c>
      <c r="I47" s="40"/>
      <c r="J47" s="40"/>
      <c r="K47" s="41"/>
      <c r="L47" s="42" t="s">
        <v>14</v>
      </c>
      <c r="M47" s="45">
        <v>25</v>
      </c>
      <c r="N47" s="41" t="s">
        <v>15</v>
      </c>
      <c r="O47" s="91" t="s">
        <v>65</v>
      </c>
    </row>
    <row r="48" spans="1:15" s="2" customFormat="1" ht="30" customHeight="1" thickBot="1">
      <c r="A48" s="86"/>
      <c r="B48" s="88"/>
      <c r="C48" s="35" t="s">
        <v>16</v>
      </c>
      <c r="D48" s="36" t="s">
        <v>17</v>
      </c>
      <c r="E48" s="36" t="s">
        <v>18</v>
      </c>
      <c r="F48" s="36" t="s">
        <v>19</v>
      </c>
      <c r="G48" s="36" t="s">
        <v>20</v>
      </c>
      <c r="H48" s="36" t="s">
        <v>21</v>
      </c>
      <c r="I48" s="36" t="s">
        <v>22</v>
      </c>
      <c r="J48" s="36" t="s">
        <v>23</v>
      </c>
      <c r="K48" s="37" t="s">
        <v>24</v>
      </c>
      <c r="L48" s="38" t="s">
        <v>25</v>
      </c>
      <c r="M48" s="36" t="s">
        <v>26</v>
      </c>
      <c r="N48" s="37" t="s">
        <v>27</v>
      </c>
      <c r="O48" s="92"/>
    </row>
    <row r="49" spans="1:15" s="2" customFormat="1" ht="33" customHeight="1">
      <c r="A49" s="78" t="s">
        <v>54</v>
      </c>
      <c r="B49" s="33" t="s">
        <v>1</v>
      </c>
      <c r="C49" s="8">
        <v>298</v>
      </c>
      <c r="D49" s="9">
        <v>283</v>
      </c>
      <c r="E49" s="9">
        <v>284</v>
      </c>
      <c r="F49" s="9">
        <v>276</v>
      </c>
      <c r="G49" s="9">
        <v>296</v>
      </c>
      <c r="H49" s="9">
        <v>274</v>
      </c>
      <c r="I49" s="9">
        <v>266</v>
      </c>
      <c r="J49" s="9">
        <v>271</v>
      </c>
      <c r="K49" s="10">
        <v>279</v>
      </c>
      <c r="L49" s="11">
        <v>274</v>
      </c>
      <c r="M49" s="9">
        <v>254</v>
      </c>
      <c r="N49" s="10">
        <v>264</v>
      </c>
      <c r="O49" s="34">
        <f>SUM(C49:N49)</f>
        <v>3319</v>
      </c>
    </row>
    <row r="50" spans="1:15" s="2" customFormat="1" ht="31.5" customHeight="1" thickBot="1">
      <c r="A50" s="78"/>
      <c r="B50" s="31" t="s">
        <v>2</v>
      </c>
      <c r="C50" s="14">
        <v>30</v>
      </c>
      <c r="D50" s="15">
        <v>31</v>
      </c>
      <c r="E50" s="15">
        <v>30</v>
      </c>
      <c r="F50" s="15">
        <v>31</v>
      </c>
      <c r="G50" s="15">
        <v>31</v>
      </c>
      <c r="H50" s="15">
        <v>30</v>
      </c>
      <c r="I50" s="15">
        <v>31</v>
      </c>
      <c r="J50" s="15">
        <v>30</v>
      </c>
      <c r="K50" s="16">
        <v>31</v>
      </c>
      <c r="L50" s="17">
        <v>31</v>
      </c>
      <c r="M50" s="15">
        <v>28</v>
      </c>
      <c r="N50" s="16">
        <v>31</v>
      </c>
      <c r="O50" s="25">
        <f>SUM(C50:N50)</f>
        <v>365</v>
      </c>
    </row>
    <row r="51" spans="1:15" s="2" customFormat="1" ht="28.5" customHeight="1" thickBot="1" thickTop="1">
      <c r="A51" s="79"/>
      <c r="B51" s="39" t="s">
        <v>3</v>
      </c>
      <c r="C51" s="26">
        <f aca="true" t="shared" si="13" ref="C51:N51">ROUNDUP(C49/C50,1)</f>
        <v>10</v>
      </c>
      <c r="D51" s="27">
        <f t="shared" si="13"/>
        <v>9.2</v>
      </c>
      <c r="E51" s="27">
        <f t="shared" si="13"/>
        <v>9.5</v>
      </c>
      <c r="F51" s="27">
        <f t="shared" si="13"/>
        <v>9</v>
      </c>
      <c r="G51" s="27">
        <f t="shared" si="13"/>
        <v>9.6</v>
      </c>
      <c r="H51" s="27">
        <f t="shared" si="13"/>
        <v>9.2</v>
      </c>
      <c r="I51" s="27">
        <f t="shared" si="13"/>
        <v>8.6</v>
      </c>
      <c r="J51" s="27">
        <f t="shared" si="13"/>
        <v>9.1</v>
      </c>
      <c r="K51" s="28">
        <f t="shared" si="13"/>
        <v>9</v>
      </c>
      <c r="L51" s="29">
        <f t="shared" si="13"/>
        <v>8.9</v>
      </c>
      <c r="M51" s="27">
        <f t="shared" si="13"/>
        <v>9.1</v>
      </c>
      <c r="N51" s="28">
        <f t="shared" si="13"/>
        <v>8.6</v>
      </c>
      <c r="O51" s="46">
        <f>ROUNDUP(O49/O50,1)</f>
        <v>9.1</v>
      </c>
    </row>
    <row r="54" ht="14.25">
      <c r="A54" s="50" t="s">
        <v>89</v>
      </c>
    </row>
    <row r="56" ht="13.5">
      <c r="A56" s="3" t="s">
        <v>129</v>
      </c>
    </row>
    <row r="57" spans="4:9" ht="13.5">
      <c r="D57" s="18" t="s">
        <v>6</v>
      </c>
      <c r="F57" s="18" t="s">
        <v>7</v>
      </c>
      <c r="H57" s="64"/>
      <c r="I57" s="18" t="s">
        <v>71</v>
      </c>
    </row>
    <row r="58" spans="3:14" ht="22.5" customHeight="1">
      <c r="C58" s="19" t="s">
        <v>68</v>
      </c>
      <c r="D58" s="67">
        <f>IF(O21&gt;1,O21,"")</f>
        <v>53.4</v>
      </c>
      <c r="E58" s="18" t="s">
        <v>4</v>
      </c>
      <c r="F58" s="67">
        <f>IF(O29&gt;1,O29,"")</f>
        <v>15</v>
      </c>
      <c r="G58" s="18" t="s">
        <v>5</v>
      </c>
      <c r="H58" s="65" t="s">
        <v>55</v>
      </c>
      <c r="I58" s="22">
        <f>ROUNDUP((D58+F58)/3,0)</f>
        <v>23</v>
      </c>
      <c r="J58" s="3" t="s">
        <v>8</v>
      </c>
      <c r="M58" s="3" t="s">
        <v>9</v>
      </c>
      <c r="N58" s="3" t="s">
        <v>73</v>
      </c>
    </row>
    <row r="59" spans="4:6" ht="13.5">
      <c r="D59" s="18"/>
      <c r="E59" s="18"/>
      <c r="F59" s="18"/>
    </row>
    <row r="60" spans="4:9" ht="13.5">
      <c r="D60" s="18" t="s">
        <v>66</v>
      </c>
      <c r="E60" s="18"/>
      <c r="F60" s="18" t="s">
        <v>67</v>
      </c>
      <c r="H60" s="64"/>
      <c r="I60" s="18" t="s">
        <v>72</v>
      </c>
    </row>
    <row r="61" spans="3:14" ht="22.5" customHeight="1">
      <c r="C61" s="19" t="s">
        <v>69</v>
      </c>
      <c r="D61" s="67">
        <f>O43</f>
        <v>28.3</v>
      </c>
      <c r="E61" s="18" t="s">
        <v>4</v>
      </c>
      <c r="F61" s="67">
        <f>O51</f>
        <v>9.1</v>
      </c>
      <c r="G61" s="18" t="s">
        <v>5</v>
      </c>
      <c r="H61" s="65" t="s">
        <v>55</v>
      </c>
      <c r="I61" s="22">
        <f>ROUNDUP((D61+F61)/3,0)</f>
        <v>13</v>
      </c>
      <c r="J61" s="3" t="s">
        <v>8</v>
      </c>
      <c r="M61" s="3" t="s">
        <v>9</v>
      </c>
      <c r="N61" s="3" t="s">
        <v>74</v>
      </c>
    </row>
    <row r="63" ht="13.5"/>
    <row r="64" ht="13.5"/>
    <row r="65" ht="13.5"/>
    <row r="66" ht="13.5"/>
    <row r="67" ht="13.5"/>
    <row r="68" ht="13.5"/>
    <row r="69" ht="13.5"/>
    <row r="70" ht="13.5"/>
    <row r="71" ht="13.5"/>
    <row r="72" ht="13.5"/>
    <row r="73" ht="13.5"/>
    <row r="74" ht="13.5"/>
    <row r="75" ht="13.5"/>
    <row r="76" ht="13.5"/>
    <row r="78" ht="13.5">
      <c r="A78" s="3" t="s">
        <v>133</v>
      </c>
    </row>
    <row r="80" ht="13.5">
      <c r="A80" s="3" t="s">
        <v>128</v>
      </c>
    </row>
    <row r="81" spans="3:9" ht="13.5">
      <c r="C81" s="18" t="s">
        <v>6</v>
      </c>
      <c r="E81" s="18" t="s">
        <v>7</v>
      </c>
      <c r="G81" s="18" t="s">
        <v>66</v>
      </c>
      <c r="I81" s="18" t="s">
        <v>67</v>
      </c>
    </row>
    <row r="82" spans="2:10" ht="22.5" customHeight="1">
      <c r="B82" s="19" t="s">
        <v>125</v>
      </c>
      <c r="C82" s="67">
        <f>IF(O21&gt;1,O21,"")</f>
        <v>53.4</v>
      </c>
      <c r="D82" s="18" t="s">
        <v>4</v>
      </c>
      <c r="E82" s="67">
        <f>IF(O29&gt;1,O29,"")</f>
        <v>15</v>
      </c>
      <c r="F82" s="18" t="s">
        <v>4</v>
      </c>
      <c r="G82" s="67">
        <f>IF(O43&gt;1,O43,"")</f>
        <v>28.3</v>
      </c>
      <c r="H82" s="18" t="s">
        <v>4</v>
      </c>
      <c r="I82" s="67">
        <f>IF(O51&gt;1,O51,"")</f>
        <v>9.1</v>
      </c>
      <c r="J82" s="18" t="s">
        <v>126</v>
      </c>
    </row>
    <row r="84" spans="3:6" ht="13.5">
      <c r="C84" s="18" t="s">
        <v>78</v>
      </c>
      <c r="F84" s="18" t="s">
        <v>75</v>
      </c>
    </row>
    <row r="85" spans="2:11" ht="22.5" customHeight="1">
      <c r="B85" s="19" t="s">
        <v>127</v>
      </c>
      <c r="C85" s="21">
        <f>IF(SUM(C82,E82,G82,I82)&lt;=100,SUM(C82,E82,G82,I82),"")</f>
      </c>
      <c r="D85" s="3" t="s">
        <v>124</v>
      </c>
      <c r="E85" s="3" t="s">
        <v>10</v>
      </c>
      <c r="F85" s="73">
        <f>IF(C85="","",IF(SUM(C85)&lt;=100,1,IF((SUM(C85)/100)&gt;1,(ROUNDUP(SUM(C85)/100,0)))))</f>
      </c>
      <c r="G85" s="3" t="s">
        <v>8</v>
      </c>
      <c r="J85" s="3" t="s">
        <v>9</v>
      </c>
      <c r="K85" s="3" t="s">
        <v>119</v>
      </c>
    </row>
    <row r="87" ht="13.5">
      <c r="K87" s="3" t="s">
        <v>118</v>
      </c>
    </row>
    <row r="89" ht="13.5">
      <c r="A89" s="3" t="s">
        <v>136</v>
      </c>
    </row>
    <row r="91" spans="4:6" ht="13.5">
      <c r="D91" s="18" t="s">
        <v>6</v>
      </c>
      <c r="F91" s="18" t="s">
        <v>7</v>
      </c>
    </row>
    <row r="92" spans="3:7" ht="22.5" customHeight="1">
      <c r="C92" s="19" t="s">
        <v>68</v>
      </c>
      <c r="D92" s="67">
        <f>IF(SUM(C82,E82,G82,I82)&gt;100,C82,"")</f>
        <v>53.4</v>
      </c>
      <c r="E92" s="18" t="s">
        <v>4</v>
      </c>
      <c r="F92" s="67">
        <f>IF(SUM(C82,E82,G82,I82)&gt;100,E82,"")</f>
        <v>15</v>
      </c>
      <c r="G92" s="3" t="s">
        <v>134</v>
      </c>
    </row>
    <row r="93" spans="4:6" ht="13.5">
      <c r="D93" s="18"/>
      <c r="E93" s="18"/>
      <c r="F93" s="18"/>
    </row>
    <row r="94" spans="4:7" ht="13.5">
      <c r="D94" s="18" t="s">
        <v>78</v>
      </c>
      <c r="G94" s="18" t="s">
        <v>138</v>
      </c>
    </row>
    <row r="95" spans="3:12" ht="22.5" customHeight="1">
      <c r="C95" s="76" t="s">
        <v>77</v>
      </c>
      <c r="D95" s="21">
        <f>IF(AND(D92="",F92=""),"",SUM(D92,F92))</f>
        <v>68.4</v>
      </c>
      <c r="E95" s="18" t="s">
        <v>124</v>
      </c>
      <c r="F95" s="3" t="s">
        <v>10</v>
      </c>
      <c r="G95" s="73">
        <f>IF(D95="","",IF(D95&lt;=100,1,IF((D95/100)&gt;1,(ROUNDUP(SUM(D95)/100,0)))))</f>
        <v>1</v>
      </c>
      <c r="H95" s="3" t="s">
        <v>8</v>
      </c>
      <c r="K95" s="3" t="s">
        <v>9</v>
      </c>
      <c r="L95" s="3" t="s">
        <v>140</v>
      </c>
    </row>
    <row r="97" spans="4:12" ht="13.5">
      <c r="D97" s="18"/>
      <c r="E97" s="18"/>
      <c r="F97" s="18"/>
      <c r="L97" s="3" t="s">
        <v>142</v>
      </c>
    </row>
    <row r="98" spans="4:6" ht="13.5">
      <c r="D98" s="18"/>
      <c r="E98" s="18"/>
      <c r="F98" s="18"/>
    </row>
    <row r="99" spans="4:6" ht="13.5">
      <c r="D99" s="18" t="s">
        <v>66</v>
      </c>
      <c r="E99" s="18"/>
      <c r="F99" s="18" t="s">
        <v>67</v>
      </c>
    </row>
    <row r="100" spans="3:6" ht="22.5" customHeight="1">
      <c r="C100" s="19" t="s">
        <v>69</v>
      </c>
      <c r="D100" s="67">
        <f>IF(SUM(C82,E82,G82,I82)&gt;100,G82,"")</f>
        <v>28.3</v>
      </c>
      <c r="E100" s="18" t="s">
        <v>4</v>
      </c>
      <c r="F100" s="67">
        <f>IF(SUM(C82,E82,G82,I82)&gt;100,I82,"")</f>
        <v>9.1</v>
      </c>
    </row>
    <row r="102" spans="4:7" ht="13.5">
      <c r="D102" s="18" t="s">
        <v>78</v>
      </c>
      <c r="G102" s="18" t="s">
        <v>139</v>
      </c>
    </row>
    <row r="103" spans="3:12" ht="22.5" customHeight="1">
      <c r="C103" s="76" t="s">
        <v>77</v>
      </c>
      <c r="D103" s="21">
        <f>IF(AND(D100="",F100=""),"",SUM(D100,F100))</f>
        <v>37.4</v>
      </c>
      <c r="E103" s="18" t="s">
        <v>124</v>
      </c>
      <c r="F103" s="3" t="s">
        <v>10</v>
      </c>
      <c r="G103" s="73">
        <f>IF(D103="","",IF(D103&lt;=100,1,IF((D103/100)&gt;1,(ROUNDUP(SUM(D103)/100,0)))))</f>
        <v>1</v>
      </c>
      <c r="H103" s="3" t="s">
        <v>8</v>
      </c>
      <c r="K103" s="3" t="s">
        <v>9</v>
      </c>
      <c r="L103" s="3" t="s">
        <v>141</v>
      </c>
    </row>
    <row r="105" ht="13.5">
      <c r="L105" s="3" t="s">
        <v>143</v>
      </c>
    </row>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40" ht="13.5">
      <c r="A140" s="3" t="s">
        <v>130</v>
      </c>
    </row>
    <row r="142" ht="13.5">
      <c r="A142" s="3" t="s">
        <v>135</v>
      </c>
    </row>
    <row r="143" spans="3:5" ht="13.5">
      <c r="C143" s="18" t="s">
        <v>6</v>
      </c>
      <c r="E143" s="18" t="s">
        <v>66</v>
      </c>
    </row>
    <row r="144" spans="2:6" ht="22.5" customHeight="1">
      <c r="B144" s="19" t="s">
        <v>123</v>
      </c>
      <c r="C144" s="67">
        <f>O21</f>
        <v>53.4</v>
      </c>
      <c r="D144" s="18" t="s">
        <v>4</v>
      </c>
      <c r="E144" s="67">
        <f>O43</f>
        <v>28.3</v>
      </c>
      <c r="F144" s="3" t="s">
        <v>134</v>
      </c>
    </row>
    <row r="146" spans="3:6" ht="13.5">
      <c r="C146" s="18" t="s">
        <v>78</v>
      </c>
      <c r="E146" s="18"/>
      <c r="F146" s="18" t="s">
        <v>76</v>
      </c>
    </row>
    <row r="147" spans="2:11" ht="22.5" customHeight="1">
      <c r="B147" s="77" t="s">
        <v>77</v>
      </c>
      <c r="C147" s="21">
        <f>IF(SUM(C144,E144)&lt;=100,SUM(C144,E144),"")</f>
        <v>81.7</v>
      </c>
      <c r="D147" s="18" t="s">
        <v>120</v>
      </c>
      <c r="E147" s="24" t="s">
        <v>10</v>
      </c>
      <c r="F147" s="73">
        <f>IF(C147="","",IF(C147&lt;=100,1,IF((C147/100)&gt;1,(ROUNDUP(SUM(C147)/100,0)))))</f>
        <v>1</v>
      </c>
      <c r="G147" s="3" t="s">
        <v>8</v>
      </c>
      <c r="J147" s="3" t="s">
        <v>9</v>
      </c>
      <c r="K147" s="3" t="s">
        <v>117</v>
      </c>
    </row>
    <row r="148" ht="13.5">
      <c r="K148" s="3" t="s">
        <v>114</v>
      </c>
    </row>
    <row r="150" ht="13.5">
      <c r="A150" s="3" t="s">
        <v>137</v>
      </c>
    </row>
    <row r="151" spans="3:6" ht="13.5">
      <c r="C151" s="18" t="s">
        <v>6</v>
      </c>
      <c r="E151" s="18"/>
      <c r="F151" s="18" t="s">
        <v>76</v>
      </c>
    </row>
    <row r="152" spans="2:11" ht="22.5" customHeight="1">
      <c r="B152" s="19" t="s">
        <v>121</v>
      </c>
      <c r="C152" s="67">
        <f>IF(SUM(C144,E144)&gt;100,C144,"")</f>
      </c>
      <c r="D152" s="18" t="s">
        <v>120</v>
      </c>
      <c r="E152" s="24" t="s">
        <v>10</v>
      </c>
      <c r="F152" s="73">
        <f>IF(C152="","",IF(C152&lt;=100,1,IF((C152/100)&gt;1,(ROUNDUP(SUM(C152)/100,0)))))</f>
      </c>
      <c r="G152" s="3" t="s">
        <v>8</v>
      </c>
      <c r="J152" s="3" t="s">
        <v>9</v>
      </c>
      <c r="K152" s="3" t="s">
        <v>117</v>
      </c>
    </row>
    <row r="153" ht="13.5">
      <c r="K153" s="3" t="s">
        <v>114</v>
      </c>
    </row>
    <row r="154" spans="3:6" ht="13.5">
      <c r="C154" s="18" t="s">
        <v>66</v>
      </c>
      <c r="E154" s="18"/>
      <c r="F154" s="18" t="s">
        <v>76</v>
      </c>
    </row>
    <row r="155" spans="2:11" ht="22.5" customHeight="1">
      <c r="B155" s="19" t="s">
        <v>122</v>
      </c>
      <c r="C155" s="67">
        <f>IF(SUM(C144,E144)&gt;100,E144,"")</f>
      </c>
      <c r="D155" s="18" t="s">
        <v>120</v>
      </c>
      <c r="E155" s="24" t="s">
        <v>10</v>
      </c>
      <c r="F155" s="73">
        <f>IF(C155="","",IF(C155&lt;=100,1,IF((C155/100)&gt;1,(ROUNDUP(SUM(C155)/100,0)))))</f>
      </c>
      <c r="G155" s="3" t="s">
        <v>8</v>
      </c>
      <c r="J155" s="3" t="s">
        <v>9</v>
      </c>
      <c r="K155" s="3" t="s">
        <v>117</v>
      </c>
    </row>
    <row r="156" ht="13.5">
      <c r="K156" s="3" t="s">
        <v>114</v>
      </c>
    </row>
    <row r="158" ht="13.5"/>
    <row r="159" ht="13.5"/>
    <row r="160" ht="13.5"/>
    <row r="161" ht="13.5"/>
    <row r="162" ht="13.5"/>
    <row r="163" ht="13.5"/>
    <row r="164" ht="13.5"/>
    <row r="165" ht="13.5"/>
    <row r="166" ht="13.5"/>
    <row r="167" ht="13.5"/>
    <row r="168" ht="13.5"/>
    <row r="169"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4" spans="1:10" ht="13.5">
      <c r="A194" s="3" t="s">
        <v>131</v>
      </c>
      <c r="J194" s="68"/>
    </row>
    <row r="196" spans="1:9" ht="13.5">
      <c r="A196" s="66" t="s">
        <v>56</v>
      </c>
      <c r="C196" s="18"/>
      <c r="E196" s="18"/>
      <c r="I196" s="3" t="s">
        <v>11</v>
      </c>
    </row>
    <row r="197" spans="3:9" ht="13.5">
      <c r="C197" s="18" t="s">
        <v>6</v>
      </c>
      <c r="E197" s="18" t="s">
        <v>66</v>
      </c>
      <c r="G197" s="18" t="s">
        <v>78</v>
      </c>
      <c r="I197" s="18" t="s">
        <v>86</v>
      </c>
    </row>
    <row r="198" spans="2:14" ht="22.5" customHeight="1">
      <c r="B198" s="19" t="s">
        <v>57</v>
      </c>
      <c r="C198" s="67">
        <f>O21</f>
        <v>53.4</v>
      </c>
      <c r="D198" s="18" t="s">
        <v>4</v>
      </c>
      <c r="E198" s="67">
        <f>O43</f>
        <v>28.3</v>
      </c>
      <c r="F198" s="18" t="s">
        <v>77</v>
      </c>
      <c r="G198" s="21">
        <f>IF(SUM(C198,E198)&lt;=30,SUM(C198,E198),"")</f>
      </c>
      <c r="H198" s="3" t="s">
        <v>12</v>
      </c>
      <c r="I198" s="22">
        <f>IF(G198="","",1)</f>
      </c>
      <c r="J198" s="3" t="s">
        <v>8</v>
      </c>
      <c r="M198" s="3" t="s">
        <v>9</v>
      </c>
      <c r="N198" s="3" t="s">
        <v>115</v>
      </c>
    </row>
    <row r="199" spans="2:9" ht="13.5">
      <c r="B199" s="19"/>
      <c r="C199" s="20"/>
      <c r="E199" s="20"/>
      <c r="F199" s="18"/>
      <c r="G199" s="20"/>
      <c r="I199" s="20"/>
    </row>
    <row r="200" spans="2:14" ht="22.5" customHeight="1">
      <c r="B200" s="19" t="s">
        <v>58</v>
      </c>
      <c r="C200" s="67">
        <f>O21</f>
        <v>53.4</v>
      </c>
      <c r="D200" s="18" t="s">
        <v>4</v>
      </c>
      <c r="E200" s="67">
        <f>O43</f>
        <v>28.3</v>
      </c>
      <c r="F200" s="18" t="s">
        <v>77</v>
      </c>
      <c r="G200" s="21">
        <f>IF(G198="",IF(AND(SUM(C200,E200)&gt;30,SUM(C200,E200)&lt;=50),SUM(C200,E200),""),"")</f>
      </c>
      <c r="H200" s="3" t="s">
        <v>12</v>
      </c>
      <c r="I200" s="22">
        <f>IF(G200="","",2)</f>
      </c>
      <c r="J200" s="3" t="s">
        <v>8</v>
      </c>
      <c r="M200" s="3" t="s">
        <v>9</v>
      </c>
      <c r="N200" s="3" t="s">
        <v>116</v>
      </c>
    </row>
    <row r="201" spans="2:9" ht="13.5">
      <c r="B201" s="19"/>
      <c r="C201" s="20"/>
      <c r="E201" s="20"/>
      <c r="F201" s="18"/>
      <c r="G201" s="20"/>
      <c r="I201" s="20"/>
    </row>
    <row r="202" spans="2:14" ht="22.5" customHeight="1">
      <c r="B202" s="19" t="s">
        <v>59</v>
      </c>
      <c r="C202" s="67">
        <f>O21</f>
        <v>53.4</v>
      </c>
      <c r="D202" s="18" t="s">
        <v>4</v>
      </c>
      <c r="E202" s="67">
        <f>O43</f>
        <v>28.3</v>
      </c>
      <c r="F202" s="18" t="s">
        <v>77</v>
      </c>
      <c r="G202" s="21">
        <f>IF(G200="",IF(AND(SUM(C202,E202)&gt;50,SUM(C202,E202)&lt;=130),SUM(C202,E202),""),"")</f>
        <v>81.7</v>
      </c>
      <c r="H202" s="3" t="s">
        <v>12</v>
      </c>
      <c r="I202" s="22">
        <f>IF(G202="","",3)</f>
        <v>3</v>
      </c>
      <c r="J202" s="3" t="s">
        <v>8</v>
      </c>
      <c r="M202" s="3" t="s">
        <v>9</v>
      </c>
      <c r="N202" s="3" t="s">
        <v>116</v>
      </c>
    </row>
    <row r="203" spans="2:9" ht="13.5">
      <c r="B203" s="19"/>
      <c r="C203" s="20"/>
      <c r="E203" s="20"/>
      <c r="F203" s="18"/>
      <c r="G203" s="20"/>
      <c r="I203" s="20"/>
    </row>
    <row r="204" spans="2:14" ht="22.5" customHeight="1">
      <c r="B204" s="19" t="s">
        <v>60</v>
      </c>
      <c r="C204" s="67">
        <f>O21</f>
        <v>53.4</v>
      </c>
      <c r="D204" s="18" t="s">
        <v>4</v>
      </c>
      <c r="E204" s="67">
        <f>O43</f>
        <v>28.3</v>
      </c>
      <c r="F204" s="18" t="s">
        <v>77</v>
      </c>
      <c r="G204" s="21">
        <f>IF(G202="",IF(SUM(C204,E204)&gt;130,SUM(C204,E204),""),"")</f>
      </c>
      <c r="H204" s="3" t="s">
        <v>12</v>
      </c>
      <c r="I204" s="47">
        <f>IF(G204="","",ROUNDUP((G204-130)/50,0)+3)</f>
      </c>
      <c r="J204" s="3" t="s">
        <v>8</v>
      </c>
      <c r="M204" s="3" t="s">
        <v>9</v>
      </c>
      <c r="N204" s="3" t="s">
        <v>116</v>
      </c>
    </row>
    <row r="207" ht="13.5"/>
    <row r="208" ht="13.5"/>
    <row r="209" ht="13.5"/>
    <row r="210" ht="13.5"/>
    <row r="211" ht="13.5"/>
    <row r="212" ht="13.5"/>
    <row r="213" ht="13.5"/>
    <row r="214" ht="13.5"/>
    <row r="215" ht="13.5"/>
    <row r="216" ht="13.5"/>
    <row r="217" ht="13.5"/>
    <row r="218" ht="13.5"/>
    <row r="221" ht="13.5">
      <c r="A221" s="3" t="s">
        <v>132</v>
      </c>
    </row>
    <row r="223" ht="13.5">
      <c r="E223" s="3" t="s">
        <v>11</v>
      </c>
    </row>
    <row r="224" spans="3:5" ht="13.5">
      <c r="C224" s="18" t="s">
        <v>84</v>
      </c>
      <c r="D224" s="18"/>
      <c r="E224" s="18" t="s">
        <v>87</v>
      </c>
    </row>
    <row r="225" spans="2:8" ht="22.5" customHeight="1">
      <c r="B225" s="19" t="s">
        <v>112</v>
      </c>
      <c r="C225" s="74">
        <f>M23</f>
        <v>20</v>
      </c>
      <c r="D225" s="18"/>
      <c r="E225" s="70">
        <f>IF(C225&gt;=20,1,"")</f>
        <v>1</v>
      </c>
      <c r="F225" s="3" t="s">
        <v>80</v>
      </c>
      <c r="G225" s="3" t="s">
        <v>9</v>
      </c>
      <c r="H225" s="3" t="s">
        <v>88</v>
      </c>
    </row>
    <row r="226" spans="3:5" ht="13.5">
      <c r="C226" s="18" t="s">
        <v>85</v>
      </c>
      <c r="D226" s="18"/>
      <c r="E226" s="18" t="s">
        <v>87</v>
      </c>
    </row>
    <row r="227" spans="2:8" ht="22.5" customHeight="1">
      <c r="B227" s="19" t="s">
        <v>113</v>
      </c>
      <c r="C227" s="69">
        <f>M45</f>
        <v>10</v>
      </c>
      <c r="D227" s="18"/>
      <c r="E227" s="70">
        <f>IF(C227&gt;=20,1,"")</f>
      </c>
      <c r="F227" s="3" t="s">
        <v>80</v>
      </c>
      <c r="G227" s="3" t="s">
        <v>9</v>
      </c>
      <c r="H227" s="3" t="s">
        <v>88</v>
      </c>
    </row>
    <row r="230" ht="13.5"/>
    <row r="231" ht="13.5"/>
    <row r="232" ht="13.5"/>
    <row r="233" ht="13.5"/>
    <row r="234" ht="13.5"/>
    <row r="235" ht="13.5"/>
    <row r="236" ht="13.5"/>
    <row r="237" ht="13.5"/>
    <row r="238" ht="13.5"/>
    <row r="239" ht="13.5"/>
    <row r="240" ht="13.5"/>
    <row r="241" ht="13.5"/>
    <row r="242" ht="13.5"/>
    <row r="243" ht="13.5"/>
    <row r="246" ht="14.25">
      <c r="A246" s="50" t="s">
        <v>31</v>
      </c>
    </row>
    <row r="248" spans="1:18" ht="13.5" customHeight="1">
      <c r="A248" s="97" t="s">
        <v>35</v>
      </c>
      <c r="B248" s="98"/>
      <c r="C248" s="98"/>
      <c r="D248" s="98"/>
      <c r="E248" s="98"/>
      <c r="F248" s="98"/>
      <c r="G248" s="98"/>
      <c r="H248" s="98"/>
      <c r="I248" s="98"/>
      <c r="J248" s="98"/>
      <c r="K248" s="98"/>
      <c r="L248" s="98"/>
      <c r="M248" s="98"/>
      <c r="N248" s="98"/>
      <c r="O248" s="98"/>
      <c r="P248" s="98"/>
      <c r="Q248" s="98"/>
      <c r="R248" s="98"/>
    </row>
    <row r="249" spans="1:18" ht="13.5">
      <c r="A249" s="98"/>
      <c r="B249" s="98"/>
      <c r="C249" s="98"/>
      <c r="D249" s="98"/>
      <c r="E249" s="98"/>
      <c r="F249" s="98"/>
      <c r="G249" s="98"/>
      <c r="H249" s="98"/>
      <c r="I249" s="98"/>
      <c r="J249" s="98"/>
      <c r="K249" s="98"/>
      <c r="L249" s="98"/>
      <c r="M249" s="98"/>
      <c r="N249" s="98"/>
      <c r="O249" s="98"/>
      <c r="P249" s="98"/>
      <c r="Q249" s="98"/>
      <c r="R249" s="98"/>
    </row>
    <row r="250" spans="1:17" ht="13.5">
      <c r="A250" s="49"/>
      <c r="B250" s="49"/>
      <c r="C250" s="49"/>
      <c r="D250" s="49"/>
      <c r="E250" s="49"/>
      <c r="F250" s="49"/>
      <c r="G250" s="49"/>
      <c r="I250" s="49"/>
      <c r="J250" s="49"/>
      <c r="K250" s="49"/>
      <c r="L250" s="49"/>
      <c r="M250" s="49"/>
      <c r="N250" s="49"/>
      <c r="O250" s="49"/>
      <c r="P250" s="49"/>
      <c r="Q250" s="49"/>
    </row>
    <row r="251" spans="1:10" ht="13.5">
      <c r="A251" s="6" t="s">
        <v>33</v>
      </c>
      <c r="I251" s="3" t="s">
        <v>9</v>
      </c>
      <c r="J251" s="3" t="s">
        <v>38</v>
      </c>
    </row>
    <row r="252" ht="13.5">
      <c r="B252" s="6"/>
    </row>
    <row r="253" spans="1:10" ht="13.5">
      <c r="A253" s="3" t="s">
        <v>32</v>
      </c>
      <c r="B253" s="6"/>
      <c r="I253" s="3" t="s">
        <v>9</v>
      </c>
      <c r="J253" s="3" t="s">
        <v>39</v>
      </c>
    </row>
    <row r="254" ht="13.5">
      <c r="B254" s="6"/>
    </row>
    <row r="255" spans="1:10" ht="13.5">
      <c r="A255" s="3" t="s">
        <v>34</v>
      </c>
      <c r="B255" s="6"/>
      <c r="I255" s="3" t="s">
        <v>9</v>
      </c>
      <c r="J255" s="3" t="s">
        <v>40</v>
      </c>
    </row>
    <row r="257" ht="13.5">
      <c r="J257" s="3" t="s">
        <v>46</v>
      </c>
    </row>
    <row r="258" spans="9:10" ht="13.5">
      <c r="I258" s="19" t="s">
        <v>45</v>
      </c>
      <c r="J258" s="3" t="s">
        <v>41</v>
      </c>
    </row>
    <row r="259" ht="13.5">
      <c r="J259" s="3" t="s">
        <v>42</v>
      </c>
    </row>
    <row r="260" ht="13.5">
      <c r="J260" s="3" t="s">
        <v>43</v>
      </c>
    </row>
    <row r="261" ht="13.5">
      <c r="J261" s="3" t="s">
        <v>44</v>
      </c>
    </row>
    <row r="263" spans="1:10" ht="13.5">
      <c r="A263" s="6" t="s">
        <v>36</v>
      </c>
      <c r="I263" s="3" t="s">
        <v>9</v>
      </c>
      <c r="J263" s="3" t="s">
        <v>37</v>
      </c>
    </row>
    <row r="264" spans="1:3" ht="13.5">
      <c r="A264" s="6"/>
      <c r="B264" s="6"/>
      <c r="C264" s="6"/>
    </row>
  </sheetData>
  <sheetProtection/>
  <mergeCells count="22">
    <mergeCell ref="A49:A51"/>
    <mergeCell ref="A248:R249"/>
    <mergeCell ref="A35:A37"/>
    <mergeCell ref="A38:A40"/>
    <mergeCell ref="A41:A43"/>
    <mergeCell ref="A47:A48"/>
    <mergeCell ref="B47:B48"/>
    <mergeCell ref="O47:O48"/>
    <mergeCell ref="A19:A21"/>
    <mergeCell ref="A25:A26"/>
    <mergeCell ref="B25:B26"/>
    <mergeCell ref="O25:O26"/>
    <mergeCell ref="A27:A29"/>
    <mergeCell ref="A33:A34"/>
    <mergeCell ref="B33:B34"/>
    <mergeCell ref="O33:O34"/>
    <mergeCell ref="K2:R2"/>
    <mergeCell ref="A11:A12"/>
    <mergeCell ref="B11:B12"/>
    <mergeCell ref="O11:O12"/>
    <mergeCell ref="A13:A15"/>
    <mergeCell ref="A16:A18"/>
  </mergeCells>
  <printOptions horizontalCentered="1"/>
  <pageMargins left="0.7874015748031497" right="0.7874015748031497" top="0.7874015748031497" bottom="0.7874015748031497" header="0.1968503937007874" footer="0.1968503937007874"/>
  <pageSetup horizontalDpi="300" verticalDpi="300" orientation="portrait" paperSize="8" scale="85" r:id="rId2"/>
  <headerFooter alignWithMargins="0">
    <oddHeader>&amp;R&amp;K00-049&amp;A</oddHeader>
  </headerFooter>
  <rowBreaks count="3" manualBreakCount="3">
    <brk id="52" max="255" man="1"/>
    <brk id="139" max="255" man="1"/>
    <brk id="220" max="255" man="1"/>
  </rowBreaks>
  <colBreaks count="1" manualBreakCount="1">
    <brk id="2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鳥取市</cp:lastModifiedBy>
  <cp:lastPrinted>2014-03-23T07:50:40Z</cp:lastPrinted>
  <dcterms:created xsi:type="dcterms:W3CDTF">2010-07-27T06:49:27Z</dcterms:created>
  <dcterms:modified xsi:type="dcterms:W3CDTF">2014-05-02T10:29:03Z</dcterms:modified>
  <cp:category/>
  <cp:version/>
  <cp:contentType/>
  <cp:contentStatus/>
</cp:coreProperties>
</file>