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20" yWindow="90" windowWidth="10815" windowHeight="12000" tabRatio="610" activeTab="1"/>
  </bookViews>
  <sheets>
    <sheet name="連合会" sheetId="1" r:id="rId1"/>
    <sheet name="Sheet1" sheetId="2" r:id="rId2"/>
  </sheets>
  <definedNames>
    <definedName name="_xlnm.Print_Titles" localSheetId="1">'Sheet1'!$1:$4</definedName>
    <definedName name="_xlnm.Print_Titles" localSheetId="0">'連合会'!$A:$C,'連合会'!$3:$4</definedName>
  </definedNames>
  <calcPr fullCalcOnLoad="1"/>
</workbook>
</file>

<file path=xl/comments1.xml><?xml version="1.0" encoding="utf-8"?>
<comments xmlns="http://schemas.openxmlformats.org/spreadsheetml/2006/main">
  <authors>
    <author>hashimoto.hiroyuki</author>
    <author>鳥取市</author>
    <author>Administrator</author>
  </authors>
  <commentList>
    <comment ref="AO14" authorId="0">
      <text>
        <r>
          <rPr>
            <b/>
            <sz val="9"/>
            <rFont val="ＭＳ Ｐゴシック"/>
            <family val="3"/>
          </rPr>
          <t>保護者会所有物</t>
        </r>
      </text>
    </comment>
    <comment ref="AO6" authorId="0">
      <text>
        <r>
          <rPr>
            <b/>
            <sz val="9"/>
            <rFont val="ＭＳ Ｐゴシック"/>
            <family val="3"/>
          </rPr>
          <t>学校所有</t>
        </r>
      </text>
    </comment>
    <comment ref="AO8" authorId="0">
      <text>
        <r>
          <rPr>
            <b/>
            <sz val="9"/>
            <rFont val="ＭＳ Ｐゴシック"/>
            <family val="3"/>
          </rPr>
          <t>学校所有</t>
        </r>
      </text>
    </comment>
    <comment ref="AO10" authorId="0">
      <text>
        <r>
          <rPr>
            <b/>
            <sz val="9"/>
            <rFont val="ＭＳ Ｐゴシック"/>
            <family val="3"/>
          </rPr>
          <t>学校所有</t>
        </r>
      </text>
    </comment>
    <comment ref="AO12" authorId="0">
      <text>
        <r>
          <rPr>
            <b/>
            <sz val="9"/>
            <rFont val="ＭＳ Ｐゴシック"/>
            <family val="3"/>
          </rPr>
          <t>電気石油ｽﾄｰﾌﾞ（クラブ所有）</t>
        </r>
      </text>
    </comment>
    <comment ref="AO48" authorId="0">
      <text>
        <r>
          <rPr>
            <b/>
            <sz val="9"/>
            <rFont val="ＭＳ Ｐゴシック"/>
            <family val="3"/>
          </rPr>
          <t>学校所有</t>
        </r>
      </text>
    </comment>
    <comment ref="AO68" authorId="0">
      <text>
        <r>
          <rPr>
            <b/>
            <sz val="9"/>
            <rFont val="ＭＳ Ｐゴシック"/>
            <family val="3"/>
          </rPr>
          <t>学校所有</t>
        </r>
      </text>
    </comment>
    <comment ref="AO60" authorId="0">
      <text>
        <r>
          <rPr>
            <b/>
            <sz val="9"/>
            <rFont val="ＭＳ Ｐゴシック"/>
            <family val="3"/>
          </rPr>
          <t>学校所有</t>
        </r>
      </text>
    </comment>
    <comment ref="AO58" authorId="0">
      <text>
        <r>
          <rPr>
            <b/>
            <sz val="9"/>
            <rFont val="ＭＳ Ｐゴシック"/>
            <family val="3"/>
          </rPr>
          <t>学校所有</t>
        </r>
      </text>
    </comment>
    <comment ref="AO52" authorId="0">
      <text>
        <r>
          <rPr>
            <b/>
            <sz val="9"/>
            <rFont val="ＭＳ Ｐゴシック"/>
            <family val="3"/>
          </rPr>
          <t>学校所有</t>
        </r>
      </text>
    </comment>
    <comment ref="AO41" authorId="0">
      <text>
        <r>
          <rPr>
            <b/>
            <sz val="9"/>
            <rFont val="ＭＳ Ｐゴシック"/>
            <family val="3"/>
          </rPr>
          <t xml:space="preserve">2階は冷房エアコンとFF式ﾌｧﾝﾋｰﾀｰ
</t>
        </r>
      </text>
    </comment>
    <comment ref="AO81" authorId="1">
      <text>
        <r>
          <rPr>
            <b/>
            <sz val="9"/>
            <rFont val="ＭＳ Ｐゴシック"/>
            <family val="3"/>
          </rPr>
          <t>h22安心こども基金(国)活用</t>
        </r>
      </text>
    </comment>
    <comment ref="AO86" authorId="0">
      <text>
        <r>
          <rPr>
            <b/>
            <sz val="9"/>
            <rFont val="ＭＳ Ｐゴシック"/>
            <family val="3"/>
          </rPr>
          <t>学校所有</t>
        </r>
      </text>
    </comment>
    <comment ref="AL34" authorId="1">
      <text>
        <r>
          <rPr>
            <sz val="9"/>
            <rFont val="ＭＳ Ｐゴシック"/>
            <family val="3"/>
          </rPr>
          <t xml:space="preserve">3月　2,000円
7月　2,500円
12月　1,500円
</t>
        </r>
      </text>
    </comment>
    <comment ref="AG23" authorId="1">
      <text>
        <r>
          <rPr>
            <sz val="9"/>
            <rFont val="ＭＳ Ｐゴシック"/>
            <family val="3"/>
          </rPr>
          <t>就学援助家庭及び4年生以上は半額（8月を除く）</t>
        </r>
      </text>
    </comment>
    <comment ref="K16" authorId="1">
      <text>
        <r>
          <rPr>
            <sz val="9"/>
            <rFont val="ＭＳ Ｐゴシック"/>
            <family val="3"/>
          </rPr>
          <t>特別活動室63㎡
会議室（H26～）29.4㎡</t>
        </r>
      </text>
    </comment>
    <comment ref="K12" authorId="1">
      <text>
        <r>
          <rPr>
            <sz val="9"/>
            <rFont val="ＭＳ Ｐゴシック"/>
            <family val="3"/>
          </rPr>
          <t>横幅7.5㎡×縦幅16.2(18-1.8）㎡=121.5㎡
※物置スペース横幅約1.8㎡を除く。</t>
        </r>
      </text>
    </comment>
    <comment ref="K40" authorId="1">
      <text>
        <r>
          <rPr>
            <sz val="9"/>
            <rFont val="ＭＳ Ｐゴシック"/>
            <family val="3"/>
          </rPr>
          <t>特活室13.62㎡×4.65㎡=63.3㎡
図工室（H27～:2/3)10.02㎡×9.16㎡*2/3=61.1㎡
63.3㎡+61.1㎡=124.4㎡</t>
        </r>
      </text>
    </comment>
    <comment ref="K48" authorId="1">
      <text>
        <r>
          <rPr>
            <sz val="9"/>
            <rFont val="ＭＳ Ｐゴシック"/>
            <family val="3"/>
          </rPr>
          <t>クラブ室
わくわく教室(H26.11～）（H284.1～全面）68.25
図工室（H28.4.1～）85.06</t>
        </r>
      </text>
    </comment>
    <comment ref="K56" authorId="1">
      <text>
        <r>
          <rPr>
            <sz val="9"/>
            <rFont val="ＭＳ Ｐゴシック"/>
            <family val="3"/>
          </rPr>
          <t>保育室48㎡
静養室（ままごとコーナー）3.2㎡×4㎡=12.8㎡</t>
        </r>
      </text>
    </comment>
    <comment ref="K76" authorId="1">
      <text>
        <r>
          <rPr>
            <sz val="9"/>
            <rFont val="ＭＳ Ｐゴシック"/>
            <family val="3"/>
          </rPr>
          <t>民間施設94.28㎡
スーパーハウス（H27年度保護者会設置）11.88㎡</t>
        </r>
      </text>
    </comment>
    <comment ref="K32" authorId="1">
      <text>
        <r>
          <rPr>
            <sz val="9"/>
            <rFont val="ＭＳ Ｐゴシック"/>
            <family val="3"/>
          </rPr>
          <t>H27計算し直し
多目的棟
18.5㎡×8㎡=148㎡</t>
        </r>
      </text>
    </comment>
    <comment ref="AL82" authorId="1">
      <text>
        <r>
          <rPr>
            <sz val="9"/>
            <rFont val="ＭＳ Ｐゴシック"/>
            <family val="3"/>
          </rPr>
          <t>ホール代　600円</t>
        </r>
      </text>
    </comment>
    <comment ref="K68" authorId="1">
      <text>
        <r>
          <rPr>
            <sz val="9"/>
            <rFont val="ＭＳ Ｐゴシック"/>
            <family val="3"/>
          </rPr>
          <t>児童会室67.5㎡
28.4.1～家庭科準備室29.25㎡</t>
        </r>
      </text>
    </comment>
    <comment ref="E3" authorId="1">
      <text>
        <r>
          <rPr>
            <b/>
            <sz val="9"/>
            <rFont val="ＭＳ Ｐゴシック"/>
            <family val="3"/>
          </rPr>
          <t>登録児童数</t>
        </r>
      </text>
    </comment>
    <comment ref="O3" authorId="1">
      <text>
        <r>
          <rPr>
            <b/>
            <sz val="9"/>
            <rFont val="ＭＳ Ｐゴシック"/>
            <family val="3"/>
          </rPr>
          <t>登録児童数
(長期のみ含む）</t>
        </r>
      </text>
    </comment>
    <comment ref="B3" authorId="1">
      <text>
        <r>
          <rPr>
            <b/>
            <sz val="9"/>
            <rFont val="ＭＳ Ｐゴシック"/>
            <family val="3"/>
          </rPr>
          <t>黄色：チェック済み</t>
        </r>
      </text>
    </comment>
    <comment ref="D3" authorId="1">
      <text>
        <r>
          <rPr>
            <b/>
            <sz val="9"/>
            <rFont val="ＭＳ Ｐゴシック"/>
            <family val="3"/>
          </rPr>
          <t>赤色：未入力項目</t>
        </r>
      </text>
    </comment>
    <comment ref="N3" authorId="1">
      <text>
        <r>
          <rPr>
            <b/>
            <sz val="9"/>
            <rFont val="ＭＳ Ｐゴシック"/>
            <family val="3"/>
          </rPr>
          <t>委託料算定上の数：手入力</t>
        </r>
      </text>
    </comment>
    <comment ref="L3" authorId="1">
      <text>
        <r>
          <rPr>
            <b/>
            <sz val="9"/>
            <rFont val="ＭＳ Ｐゴシック"/>
            <family val="3"/>
          </rPr>
          <t>下段：設置届に記載分</t>
        </r>
      </text>
    </comment>
    <comment ref="I71" authorId="1">
      <text>
        <r>
          <rPr>
            <b/>
            <sz val="9"/>
            <rFont val="ＭＳ Ｐゴシック"/>
            <family val="3"/>
          </rPr>
          <t>H29拡充</t>
        </r>
      </text>
    </comment>
    <comment ref="K72" authorId="1">
      <text>
        <r>
          <rPr>
            <b/>
            <sz val="9"/>
            <rFont val="ＭＳ Ｐゴシック"/>
            <family val="3"/>
          </rPr>
          <t>体育館ミーティングルーム：99㎡
H29～ふれあいルーム：67.5㎡</t>
        </r>
      </text>
    </comment>
    <comment ref="X3" authorId="1">
      <text>
        <r>
          <rPr>
            <b/>
            <sz val="9"/>
            <rFont val="ＭＳ Ｐゴシック"/>
            <family val="3"/>
          </rPr>
          <t>赤字：28年度からの変更</t>
        </r>
      </text>
    </comment>
    <comment ref="K24" authorId="1">
      <text>
        <r>
          <rPr>
            <b/>
            <sz val="9"/>
            <rFont val="ＭＳ Ｐゴシック"/>
            <family val="3"/>
          </rPr>
          <t>専用施設：77.8
学校内普通教室：73.8（H29～学校休業日）</t>
        </r>
      </text>
    </comment>
    <comment ref="AG63" authorId="1">
      <text>
        <r>
          <rPr>
            <b/>
            <sz val="9"/>
            <rFont val="ＭＳ Ｐゴシック"/>
            <family val="3"/>
          </rPr>
          <t>H29～</t>
        </r>
      </text>
    </comment>
    <comment ref="K70" authorId="1">
      <text>
        <r>
          <rPr>
            <b/>
            <sz val="9"/>
            <rFont val="ＭＳ Ｐゴシック"/>
            <family val="3"/>
          </rPr>
          <t xml:space="preserve">生活課室：63.14
H28～家庭課室：91.18
</t>
        </r>
      </text>
    </comment>
    <comment ref="AL124" authorId="1">
      <text>
        <r>
          <rPr>
            <sz val="9"/>
            <rFont val="ＭＳ Ｐゴシック"/>
            <family val="3"/>
          </rPr>
          <t>ホール代　600円</t>
        </r>
      </text>
    </comment>
    <comment ref="AL53" authorId="1">
      <text>
        <r>
          <rPr>
            <b/>
            <sz val="9"/>
            <rFont val="ＭＳ Ｐゴシック"/>
            <family val="3"/>
          </rPr>
          <t>8月　2000円
長期のみ　5000円
夏休みのみ　2000円</t>
        </r>
      </text>
    </comment>
    <comment ref="BP59" authorId="2">
      <text>
        <r>
          <rPr>
            <b/>
            <sz val="9"/>
            <rFont val="MS P ゴシック"/>
            <family val="3"/>
          </rPr>
          <t>人数確認</t>
        </r>
      </text>
    </comment>
    <comment ref="BP63" authorId="2">
      <text>
        <r>
          <rPr>
            <b/>
            <sz val="9"/>
            <rFont val="MS P ゴシック"/>
            <family val="3"/>
          </rPr>
          <t xml:space="preserve">人数確認
</t>
        </r>
      </text>
    </comment>
    <comment ref="BP109" authorId="2">
      <text>
        <r>
          <rPr>
            <b/>
            <sz val="9"/>
            <rFont val="MS P ゴシック"/>
            <family val="3"/>
          </rPr>
          <t>人数確認</t>
        </r>
      </text>
    </comment>
    <comment ref="BP113" authorId="2">
      <text>
        <r>
          <rPr>
            <b/>
            <sz val="9"/>
            <rFont val="MS P ゴシック"/>
            <family val="3"/>
          </rPr>
          <t>人数確認</t>
        </r>
      </text>
    </comment>
    <comment ref="BP19" authorId="2">
      <text>
        <r>
          <rPr>
            <b/>
            <sz val="9"/>
            <rFont val="MS P ゴシック"/>
            <family val="3"/>
          </rPr>
          <t>人数確認</t>
        </r>
      </text>
    </comment>
  </commentList>
</comments>
</file>

<file path=xl/comments2.xml><?xml version="1.0" encoding="utf-8"?>
<comments xmlns="http://schemas.openxmlformats.org/spreadsheetml/2006/main">
  <authors>
    <author>鳥取市</author>
  </authors>
  <commentList>
    <comment ref="B3" authorId="0">
      <text>
        <r>
          <rPr>
            <b/>
            <sz val="9"/>
            <rFont val="ＭＳ Ｐゴシック"/>
            <family val="3"/>
          </rPr>
          <t>黄色：チェック済み</t>
        </r>
      </text>
    </comment>
    <comment ref="D3" authorId="0">
      <text>
        <r>
          <rPr>
            <b/>
            <sz val="9"/>
            <rFont val="ＭＳ Ｐゴシック"/>
            <family val="3"/>
          </rPr>
          <t>赤色：未入力項目</t>
        </r>
      </text>
    </comment>
    <comment ref="E3" authorId="0">
      <text>
        <r>
          <rPr>
            <b/>
            <sz val="9"/>
            <rFont val="ＭＳ Ｐゴシック"/>
            <family val="3"/>
          </rPr>
          <t>登録児童数</t>
        </r>
      </text>
    </comment>
    <comment ref="I3" authorId="0">
      <text>
        <r>
          <rPr>
            <b/>
            <sz val="9"/>
            <rFont val="ＭＳ Ｐゴシック"/>
            <family val="3"/>
          </rPr>
          <t>下段：設置届に記載分</t>
        </r>
      </text>
    </comment>
    <comment ref="K3" authorId="0">
      <text>
        <r>
          <rPr>
            <b/>
            <sz val="9"/>
            <rFont val="ＭＳ Ｐゴシック"/>
            <family val="3"/>
          </rPr>
          <t>委託料算定上の数：手入力</t>
        </r>
      </text>
    </comment>
    <comment ref="L3" authorId="0">
      <text>
        <r>
          <rPr>
            <b/>
            <sz val="9"/>
            <rFont val="ＭＳ Ｐゴシック"/>
            <family val="3"/>
          </rPr>
          <t>登録児童数
(長期のみ含む）</t>
        </r>
      </text>
    </comment>
    <comment ref="H18" authorId="0">
      <text>
        <r>
          <rPr>
            <sz val="9"/>
            <rFont val="ＭＳ Ｐゴシック"/>
            <family val="3"/>
          </rPr>
          <t>横幅7.5㎡×縦幅16.2(18-1.8）㎡=121.5㎡
※物置スペース横幅約1.8㎡を除く。</t>
        </r>
      </text>
    </comment>
    <comment ref="H22" authorId="0">
      <text>
        <r>
          <rPr>
            <sz val="9"/>
            <rFont val="ＭＳ Ｐゴシック"/>
            <family val="3"/>
          </rPr>
          <t>特別活動室63㎡
会議室（H26～）29.4㎡</t>
        </r>
      </text>
    </comment>
    <comment ref="H30" authorId="0">
      <text>
        <r>
          <rPr>
            <b/>
            <sz val="9"/>
            <rFont val="ＭＳ Ｐゴシック"/>
            <family val="3"/>
          </rPr>
          <t>専用施設：77.8
学校内普通教室：73.8（H29～学校休業日）</t>
        </r>
      </text>
    </comment>
    <comment ref="H38" authorId="0">
      <text>
        <r>
          <rPr>
            <sz val="9"/>
            <rFont val="ＭＳ Ｐゴシック"/>
            <family val="3"/>
          </rPr>
          <t>H27計算し直し
多目的棟
18.5㎡×8㎡=148㎡</t>
        </r>
      </text>
    </comment>
    <comment ref="H46" authorId="0">
      <text>
        <r>
          <rPr>
            <sz val="9"/>
            <rFont val="ＭＳ Ｐゴシック"/>
            <family val="3"/>
          </rPr>
          <t>特活室13.62㎡×4.65㎡=63.3㎡
図工室（H27～:2/3)10.02㎡×9.16㎡*2/3=61.1㎡
63.3㎡+61.1㎡=124.4㎡</t>
        </r>
      </text>
    </comment>
    <comment ref="H54" authorId="0">
      <text>
        <r>
          <rPr>
            <sz val="9"/>
            <rFont val="ＭＳ Ｐゴシック"/>
            <family val="3"/>
          </rPr>
          <t>クラブ室
わくわく教室(H26.11～）（H284.1～全面）68.25
図工室（H28.4.1～）85.06</t>
        </r>
      </text>
    </comment>
    <comment ref="H58" authorId="0">
      <text>
        <r>
          <rPr>
            <sz val="9"/>
            <rFont val="ＭＳ Ｐゴシック"/>
            <family val="3"/>
          </rPr>
          <t>保育室48㎡
静養室（ままごとコーナー）3.2㎡×4㎡=12.8㎡</t>
        </r>
      </text>
    </comment>
    <comment ref="H70" authorId="0">
      <text>
        <r>
          <rPr>
            <sz val="9"/>
            <rFont val="ＭＳ Ｐゴシック"/>
            <family val="3"/>
          </rPr>
          <t>児童会室67.5㎡
28.4.1～家庭科準備室29.25㎡</t>
        </r>
      </text>
    </comment>
    <comment ref="H72" authorId="0">
      <text>
        <r>
          <rPr>
            <b/>
            <sz val="9"/>
            <rFont val="ＭＳ Ｐゴシック"/>
            <family val="3"/>
          </rPr>
          <t xml:space="preserve">生活課室：63.14
H28～家庭課室：91.18
</t>
        </r>
      </text>
    </comment>
    <comment ref="F73" authorId="0">
      <text>
        <r>
          <rPr>
            <b/>
            <sz val="9"/>
            <rFont val="ＭＳ Ｐゴシック"/>
            <family val="3"/>
          </rPr>
          <t>H29拡充</t>
        </r>
      </text>
    </comment>
    <comment ref="H74" authorId="0">
      <text>
        <r>
          <rPr>
            <b/>
            <sz val="9"/>
            <rFont val="ＭＳ Ｐゴシック"/>
            <family val="3"/>
          </rPr>
          <t>体育館ミーティングルーム：99㎡
H29～ふれあいルーム：67.5㎡</t>
        </r>
      </text>
    </comment>
    <comment ref="H78" authorId="0">
      <text>
        <r>
          <rPr>
            <sz val="9"/>
            <rFont val="ＭＳ Ｐゴシック"/>
            <family val="3"/>
          </rPr>
          <t>民間施設94.28㎡
スーパーハウス（H27年度保護者会設置）11.88㎡</t>
        </r>
      </text>
    </comment>
  </commentList>
</comments>
</file>

<file path=xl/sharedStrings.xml><?xml version="1.0" encoding="utf-8"?>
<sst xmlns="http://schemas.openxmlformats.org/spreadsheetml/2006/main" count="2658" uniqueCount="917">
  <si>
    <t>4年生以上</t>
  </si>
  <si>
    <t>H22</t>
  </si>
  <si>
    <t>H26</t>
  </si>
  <si>
    <t>H27</t>
  </si>
  <si>
    <t>H28</t>
  </si>
  <si>
    <t>H29</t>
  </si>
  <si>
    <t>くわのみ</t>
  </si>
  <si>
    <t>H7</t>
  </si>
  <si>
    <t>8:00～</t>
  </si>
  <si>
    <t>8:30～</t>
  </si>
  <si>
    <t>-</t>
  </si>
  <si>
    <t>S48</t>
  </si>
  <si>
    <t>○</t>
  </si>
  <si>
    <t>わかあゆ</t>
  </si>
  <si>
    <t>S41</t>
  </si>
  <si>
    <t>さくらんぼ</t>
  </si>
  <si>
    <t>H13</t>
  </si>
  <si>
    <t>そらやま</t>
  </si>
  <si>
    <t>さくらのみち</t>
  </si>
  <si>
    <t>H11</t>
  </si>
  <si>
    <t>あおぞら</t>
  </si>
  <si>
    <t>H10</t>
  </si>
  <si>
    <t>H15</t>
  </si>
  <si>
    <t>9:00～</t>
  </si>
  <si>
    <t>なかよし</t>
  </si>
  <si>
    <t>S56</t>
  </si>
  <si>
    <t>S43</t>
  </si>
  <si>
    <t>13:00～</t>
  </si>
  <si>
    <t>7:30～</t>
  </si>
  <si>
    <t>どんぐり</t>
  </si>
  <si>
    <t>H9</t>
  </si>
  <si>
    <t>しいのみ</t>
  </si>
  <si>
    <t>13:30～</t>
  </si>
  <si>
    <t>やまびこ</t>
  </si>
  <si>
    <t>H16</t>
  </si>
  <si>
    <t>14:00～</t>
  </si>
  <si>
    <t>S59</t>
  </si>
  <si>
    <t>こばと</t>
  </si>
  <si>
    <t>ぽっかぽか</t>
  </si>
  <si>
    <t>H8</t>
  </si>
  <si>
    <t>まつかぜ</t>
  </si>
  <si>
    <t>H14</t>
  </si>
  <si>
    <t>せんきょう</t>
  </si>
  <si>
    <t>かにっこ</t>
  </si>
  <si>
    <t>うべのっこ</t>
  </si>
  <si>
    <t>のびっこ</t>
  </si>
  <si>
    <t>ﾐｰﾃｨﾝｸﾞﾙｰﾑ</t>
  </si>
  <si>
    <t>ひだまり</t>
  </si>
  <si>
    <t>さんき</t>
  </si>
  <si>
    <t>さいごう</t>
  </si>
  <si>
    <t>H19</t>
  </si>
  <si>
    <t>H20</t>
  </si>
  <si>
    <t>めだか</t>
  </si>
  <si>
    <t>12:00～</t>
  </si>
  <si>
    <t>うさぎ</t>
  </si>
  <si>
    <t>H23</t>
  </si>
  <si>
    <t>くるみ</t>
  </si>
  <si>
    <t>専用施設</t>
  </si>
  <si>
    <t>8：00～</t>
  </si>
  <si>
    <t>子ども交流会館</t>
  </si>
  <si>
    <t>50000×2</t>
  </si>
  <si>
    <t>ﾌｧﾝﾋｰﾀｰ</t>
  </si>
  <si>
    <t>さくらのみち</t>
  </si>
  <si>
    <t>H11</t>
  </si>
  <si>
    <t>H10</t>
  </si>
  <si>
    <t>H15</t>
  </si>
  <si>
    <t>S56</t>
  </si>
  <si>
    <t>H14.1030</t>
  </si>
  <si>
    <t>S43</t>
  </si>
  <si>
    <t>1,000/H</t>
  </si>
  <si>
    <t>どんぐり</t>
  </si>
  <si>
    <t>H9</t>
  </si>
  <si>
    <t>なし</t>
  </si>
  <si>
    <t>H16</t>
  </si>
  <si>
    <t>S59</t>
  </si>
  <si>
    <t>こばと</t>
  </si>
  <si>
    <t>○</t>
  </si>
  <si>
    <t>×</t>
  </si>
  <si>
    <t>H8</t>
  </si>
  <si>
    <t>185,472～</t>
  </si>
  <si>
    <t>まつかぜ</t>
  </si>
  <si>
    <t>H14</t>
  </si>
  <si>
    <t>×</t>
  </si>
  <si>
    <t>H13</t>
  </si>
  <si>
    <t>ﾐｰﾃｨﾝｸﾞﾙｰﾑ</t>
  </si>
  <si>
    <t>ｽﾄｰﾌﾞ</t>
  </si>
  <si>
    <t>ｽﾄｰﾌﾞ</t>
  </si>
  <si>
    <t>H19</t>
  </si>
  <si>
    <t>H20</t>
  </si>
  <si>
    <t>H22</t>
  </si>
  <si>
    <t>めだか</t>
  </si>
  <si>
    <t>有給休暇</t>
  </si>
  <si>
    <t>雇用保険</t>
  </si>
  <si>
    <t>退職金積立</t>
  </si>
  <si>
    <t>契約書の有無</t>
  </si>
  <si>
    <t>時間外</t>
  </si>
  <si>
    <t>主任手当</t>
  </si>
  <si>
    <t>2,000/月</t>
  </si>
  <si>
    <t>冷暖房用</t>
  </si>
  <si>
    <t>会議手当</t>
  </si>
  <si>
    <t>1,000/回</t>
  </si>
  <si>
    <t>通知書</t>
  </si>
  <si>
    <t>3,000/月</t>
  </si>
  <si>
    <t>雇用資格</t>
  </si>
  <si>
    <t>特になし</t>
  </si>
  <si>
    <t>20日</t>
  </si>
  <si>
    <t>常勤者のみ</t>
  </si>
  <si>
    <t>教育又は保育士</t>
  </si>
  <si>
    <t>雇用通知書</t>
  </si>
  <si>
    <t>事務手当</t>
  </si>
  <si>
    <t>会計手当</t>
  </si>
  <si>
    <t>ｾｷｭﾘﾃｨ
の有無</t>
  </si>
  <si>
    <t>有り</t>
  </si>
  <si>
    <t>（単独プレハブ）</t>
  </si>
  <si>
    <t>1年</t>
  </si>
  <si>
    <t>2年</t>
  </si>
  <si>
    <t>3年</t>
  </si>
  <si>
    <t>4年</t>
  </si>
  <si>
    <t>5年</t>
  </si>
  <si>
    <t>6年</t>
  </si>
  <si>
    <t>その他</t>
  </si>
  <si>
    <t>定員</t>
  </si>
  <si>
    <t>一般</t>
  </si>
  <si>
    <t>開設
年度</t>
  </si>
  <si>
    <t>施設
面積</t>
  </si>
  <si>
    <t>学期間</t>
  </si>
  <si>
    <t>特大</t>
  </si>
  <si>
    <t>常勤者</t>
  </si>
  <si>
    <t>１F特別教室</t>
  </si>
  <si>
    <t>施設状況</t>
  </si>
  <si>
    <t>あゆっ子</t>
  </si>
  <si>
    <t>さんき</t>
  </si>
  <si>
    <t>さいごう</t>
  </si>
  <si>
    <t>旧幼稚園舎</t>
  </si>
  <si>
    <t>土曜日</t>
  </si>
  <si>
    <t>吉方温泉1-131</t>
  </si>
  <si>
    <t>気高町新町1-86</t>
  </si>
  <si>
    <t>あおぞら</t>
  </si>
  <si>
    <t>なかよし</t>
  </si>
  <si>
    <t>北陽警備</t>
  </si>
  <si>
    <t>山陰警備</t>
  </si>
  <si>
    <t>-</t>
  </si>
  <si>
    <t>公民館経由</t>
  </si>
  <si>
    <t>H15設置</t>
  </si>
  <si>
    <t>800/H</t>
  </si>
  <si>
    <t>指導員による引率</t>
  </si>
  <si>
    <t>なるべく、保護者迎え</t>
  </si>
  <si>
    <t>同じ方面で集団下校</t>
  </si>
  <si>
    <t>集団下校</t>
  </si>
  <si>
    <t>二つめのクラブを要求</t>
  </si>
  <si>
    <t>空教室がなく図工室を利用、クーラーなし、荷物置き場なし</t>
  </si>
  <si>
    <t>必要に応じて指導員が途中まで送る</t>
  </si>
  <si>
    <t>延長保育を実施し、保護者迎え</t>
  </si>
  <si>
    <t>児童数は増えないが入級希望が増加</t>
  </si>
  <si>
    <t>地域の人と一緒に下校</t>
  </si>
  <si>
    <t>保護者迎え</t>
  </si>
  <si>
    <t>子育て支援職員とのトラブル</t>
  </si>
  <si>
    <t>防犯ベルの設置</t>
  </si>
  <si>
    <t>帰宅時の安全対策</t>
  </si>
  <si>
    <t>（H18.6月アンケート調査による）</t>
  </si>
  <si>
    <t>従前の部屋から図工室に移転したがエアコンなし、部屋の位置が定まらないためエアコン設置は要検討のこと</t>
  </si>
  <si>
    <t>各クラブより提出された問題点</t>
  </si>
  <si>
    <t>海っこ</t>
  </si>
  <si>
    <t>湖山町南1-656</t>
  </si>
  <si>
    <t>風の子</t>
  </si>
  <si>
    <t>青谷町青谷3459</t>
  </si>
  <si>
    <t>もちっ子</t>
  </si>
  <si>
    <t>1人</t>
  </si>
  <si>
    <t>2人</t>
  </si>
  <si>
    <t>1日</t>
  </si>
  <si>
    <t>上限</t>
  </si>
  <si>
    <t>H18設置</t>
  </si>
  <si>
    <t>900円/H</t>
  </si>
  <si>
    <t>10日/年</t>
  </si>
  <si>
    <t>1,000円/H</t>
  </si>
  <si>
    <t>研修手当</t>
  </si>
  <si>
    <t>2000/月</t>
  </si>
  <si>
    <t>方法</t>
  </si>
  <si>
    <t>支払日</t>
  </si>
  <si>
    <t>振込</t>
  </si>
  <si>
    <t>５日</t>
  </si>
  <si>
    <t>労災保険</t>
  </si>
  <si>
    <t>25日</t>
  </si>
  <si>
    <t>現金</t>
  </si>
  <si>
    <t>月末</t>
  </si>
  <si>
    <t>不定期</t>
  </si>
  <si>
    <t>２８日</t>
  </si>
  <si>
    <t>２１日</t>
  </si>
  <si>
    <t>10日</t>
  </si>
  <si>
    <t>100/日</t>
  </si>
  <si>
    <t>１０，０００/月</t>
  </si>
  <si>
    <t>50,000/年</t>
  </si>
  <si>
    <t>時給制</t>
  </si>
  <si>
    <t>常勤のみ</t>
  </si>
  <si>
    <t>1０日</t>
  </si>
  <si>
    <t>２００/日</t>
  </si>
  <si>
    <t>17日/年</t>
  </si>
  <si>
    <t>1２日/年</t>
  </si>
  <si>
    <t>2,000/回</t>
  </si>
  <si>
    <t>8月のみ</t>
  </si>
  <si>
    <t>１５日</t>
  </si>
  <si>
    <t>500/月</t>
  </si>
  <si>
    <t>専用施設要望、せめてキッチン</t>
  </si>
  <si>
    <t>専用施設要求、問題行動のある児童への対応が難しい</t>
  </si>
  <si>
    <t>部屋が狭い、40名が定員になっているがこれ以上の受入は無理</t>
  </si>
  <si>
    <t>保護者会の運営は無理、行政は無責任
先生の中には学童保育に対する不快感をあらわにする人がいる</t>
  </si>
  <si>
    <t>もう一部屋欲しい。夏休みだけでも、学校を利用させて欲しい</t>
  </si>
  <si>
    <t>水圧が低く水の出が悪い。学校改築中で遊び場がない</t>
  </si>
  <si>
    <t>クラブは市が運営すべき。保護者対応は無責任</t>
  </si>
  <si>
    <t>学校と保育園との間の通学路が危険。保育園のガス置き場前が通級路となっているため危険。子育て支援センターと一緒で肩身が狭い</t>
  </si>
  <si>
    <t>部屋が狭い。分割を要求する</t>
  </si>
  <si>
    <t>玄関にインターホンを設置して欲しい</t>
  </si>
  <si>
    <t>入り口のドアを直してほしい</t>
  </si>
  <si>
    <t>専用施設の設置要望。最低限炊事場がほしい</t>
  </si>
  <si>
    <t>施設面ではないが、利用料が不安定で運営費が心配</t>
  </si>
  <si>
    <t>保護者運営は厳しい。指導員の確保が大変</t>
  </si>
  <si>
    <t>分室との話し合いの場</t>
  </si>
  <si>
    <t>専用施設の検討</t>
  </si>
  <si>
    <t>20日/年</t>
  </si>
  <si>
    <t>７日/年</t>
  </si>
  <si>
    <t>１０日</t>
  </si>
  <si>
    <t>専用施設の設置要望。調理に火が使えないため、ホットプレートを使用するとすぐにブレーカーが落ちる。</t>
  </si>
  <si>
    <t>H19移設</t>
  </si>
  <si>
    <t>198千円</t>
  </si>
  <si>
    <t>H19設置</t>
  </si>
  <si>
    <t>冷暖房ｴｱｺﾝ</t>
  </si>
  <si>
    <t>冷房専用</t>
  </si>
  <si>
    <t>冷房　×</t>
  </si>
  <si>
    <t>空調</t>
  </si>
  <si>
    <t>学  年  別  受  入  児  童</t>
  </si>
  <si>
    <t>立川町5丁目339</t>
  </si>
  <si>
    <t>第２しいのみ</t>
  </si>
  <si>
    <t>年　　間
開設日数</t>
  </si>
  <si>
    <t>夏季</t>
  </si>
  <si>
    <t>冬季</t>
  </si>
  <si>
    <t>春季</t>
  </si>
  <si>
    <t>計</t>
  </si>
  <si>
    <t>宮長200-1</t>
  </si>
  <si>
    <t>田島659</t>
  </si>
  <si>
    <t>青谷</t>
  </si>
  <si>
    <t>あおぞら第二</t>
  </si>
  <si>
    <t>(学習・交流センター鳥取内)</t>
  </si>
  <si>
    <t>学習・交流センター</t>
  </si>
  <si>
    <t>専用施設を要望している。</t>
  </si>
  <si>
    <t>田園町4丁目324</t>
  </si>
  <si>
    <t>900/H</t>
  </si>
  <si>
    <t>950/H</t>
  </si>
  <si>
    <t>H7</t>
  </si>
  <si>
    <t>S48</t>
  </si>
  <si>
    <t>S41</t>
  </si>
  <si>
    <t>№</t>
  </si>
  <si>
    <t>吉成176-3</t>
  </si>
  <si>
    <t>面影</t>
  </si>
  <si>
    <t>湖山</t>
  </si>
  <si>
    <t>落下防止柵の設置要望</t>
  </si>
  <si>
    <t>問題行動をとる児童への対応が難しい</t>
  </si>
  <si>
    <t>エアコンの改修</t>
  </si>
  <si>
    <t>土100円/回</t>
  </si>
  <si>
    <t>民間施設</t>
  </si>
  <si>
    <t>学校内</t>
  </si>
  <si>
    <t>宮ノ下</t>
  </si>
  <si>
    <t>920～</t>
  </si>
  <si>
    <t>700～</t>
  </si>
  <si>
    <t>湖南学園</t>
  </si>
  <si>
    <t>小</t>
  </si>
  <si>
    <t>中</t>
  </si>
  <si>
    <t>大</t>
  </si>
  <si>
    <t>老人憩いの家</t>
  </si>
  <si>
    <t>クラブ名</t>
  </si>
  <si>
    <t>さくらんぼ</t>
  </si>
  <si>
    <t>そらやま</t>
  </si>
  <si>
    <t>しいのみ</t>
  </si>
  <si>
    <t>920/H</t>
  </si>
  <si>
    <t>やまびこ</t>
  </si>
  <si>
    <t>ぽっかぽか</t>
  </si>
  <si>
    <t>せんきょう</t>
  </si>
  <si>
    <t>2,000/月</t>
  </si>
  <si>
    <t>うべのっこ</t>
  </si>
  <si>
    <t>のびっこ</t>
  </si>
  <si>
    <t>ひだまり</t>
  </si>
  <si>
    <t>1人当面積</t>
  </si>
  <si>
    <t>○</t>
  </si>
  <si>
    <t>全児童数</t>
  </si>
  <si>
    <t>片原1-205</t>
  </si>
  <si>
    <t>入級率
上:対低学年
下:対全児童</t>
  </si>
  <si>
    <t>くわのみ</t>
  </si>
  <si>
    <t>№</t>
  </si>
  <si>
    <t>-</t>
  </si>
  <si>
    <t>×</t>
  </si>
  <si>
    <t>○</t>
  </si>
  <si>
    <t>なし</t>
  </si>
  <si>
    <t>900/H</t>
  </si>
  <si>
    <t>850/H</t>
  </si>
  <si>
    <t>なし</t>
  </si>
  <si>
    <t>800～850/H</t>
  </si>
  <si>
    <t>あり</t>
  </si>
  <si>
    <t>800/H</t>
  </si>
  <si>
    <t>30,000×2</t>
  </si>
  <si>
    <t>820/H</t>
  </si>
  <si>
    <t>20000×2</t>
  </si>
  <si>
    <t>750/H</t>
  </si>
  <si>
    <t>123600*2</t>
  </si>
  <si>
    <t>～1100/H</t>
  </si>
  <si>
    <t>1,250/H</t>
  </si>
  <si>
    <t>～140000</t>
  </si>
  <si>
    <t>36～68/H</t>
  </si>
  <si>
    <t>950/H</t>
  </si>
  <si>
    <t>920/H</t>
  </si>
  <si>
    <t>1,000/H</t>
  </si>
  <si>
    <t>830/H</t>
  </si>
  <si>
    <t>100000*2</t>
  </si>
  <si>
    <t>-</t>
  </si>
  <si>
    <t>7,000/月</t>
  </si>
  <si>
    <t>40000/H</t>
  </si>
  <si>
    <t>0～8900</t>
  </si>
  <si>
    <t>750～</t>
  </si>
  <si>
    <t>×</t>
  </si>
  <si>
    <t>1,000/回</t>
  </si>
  <si>
    <t>2,000/月</t>
  </si>
  <si>
    <t>780H</t>
  </si>
  <si>
    <t>-</t>
  </si>
  <si>
    <t>ｽﾄｰﾌﾞ</t>
  </si>
  <si>
    <t>1,100/H</t>
  </si>
  <si>
    <t>-</t>
  </si>
  <si>
    <t>-</t>
  </si>
  <si>
    <t>なし</t>
  </si>
  <si>
    <t>-</t>
  </si>
  <si>
    <t>-</t>
  </si>
  <si>
    <t>-</t>
  </si>
  <si>
    <t>なし</t>
  </si>
  <si>
    <t>-</t>
  </si>
  <si>
    <t>なし</t>
  </si>
  <si>
    <t>なし</t>
  </si>
  <si>
    <t>900～</t>
  </si>
  <si>
    <t>×</t>
  </si>
  <si>
    <t>○</t>
  </si>
  <si>
    <t>1000/H</t>
  </si>
  <si>
    <t>×</t>
  </si>
  <si>
    <t>850～</t>
  </si>
  <si>
    <t>うさぎ</t>
  </si>
  <si>
    <t>H23</t>
  </si>
  <si>
    <t>（美保保育園3階）</t>
  </si>
  <si>
    <t>修立</t>
  </si>
  <si>
    <t>末恒</t>
  </si>
  <si>
    <t>城北</t>
  </si>
  <si>
    <t>世紀</t>
  </si>
  <si>
    <t>美保</t>
  </si>
  <si>
    <t>日進</t>
  </si>
  <si>
    <t>岩倉</t>
  </si>
  <si>
    <t>久松</t>
  </si>
  <si>
    <t>遷喬</t>
  </si>
  <si>
    <t>醇風</t>
  </si>
  <si>
    <t>米里</t>
  </si>
  <si>
    <t>賀露</t>
  </si>
  <si>
    <t>佐治</t>
  </si>
  <si>
    <t>散岐</t>
  </si>
  <si>
    <t>西郷</t>
  </si>
  <si>
    <t>浜村</t>
  </si>
  <si>
    <t>用瀬</t>
  </si>
  <si>
    <t>冨士警備</t>
  </si>
  <si>
    <t>社会保険</t>
  </si>
  <si>
    <t>保護者会</t>
  </si>
  <si>
    <t>手当</t>
  </si>
  <si>
    <t>資格2,000/月</t>
  </si>
  <si>
    <t>980円/H</t>
  </si>
  <si>
    <t>16～20日</t>
  </si>
  <si>
    <t>ｱﾙﾊﾞｲﾄ</t>
  </si>
  <si>
    <t>×</t>
  </si>
  <si>
    <t>ｽﾄｰﾌﾞ</t>
  </si>
  <si>
    <t>895/H</t>
  </si>
  <si>
    <t>-</t>
  </si>
  <si>
    <t>7・8月</t>
  </si>
  <si>
    <t>3月</t>
  </si>
  <si>
    <t>なし</t>
  </si>
  <si>
    <t>○</t>
  </si>
  <si>
    <t>ｽﾄｰﾌﾞ</t>
  </si>
  <si>
    <t>ｽﾄｰﾌﾞ</t>
  </si>
  <si>
    <t>○</t>
  </si>
  <si>
    <t>×</t>
  </si>
  <si>
    <t>なし</t>
  </si>
  <si>
    <t>ｽﾄｰﾌﾞ</t>
  </si>
  <si>
    <t>上限2,000</t>
  </si>
  <si>
    <t>2～8万/年</t>
  </si>
  <si>
    <t>12～45万/年</t>
  </si>
  <si>
    <t>職務手当</t>
  </si>
  <si>
    <t>9,000/月</t>
  </si>
  <si>
    <t>検討中</t>
  </si>
  <si>
    <t>上限20,000</t>
  </si>
  <si>
    <t>10円*距離*日数</t>
  </si>
  <si>
    <t>時給と同額</t>
  </si>
  <si>
    <t>×</t>
  </si>
  <si>
    <t>1,000/H</t>
  </si>
  <si>
    <t>上限3,000</t>
  </si>
  <si>
    <t>500/30分</t>
  </si>
  <si>
    <t>400/30分</t>
  </si>
  <si>
    <t>10日～</t>
  </si>
  <si>
    <t>1,000円</t>
  </si>
  <si>
    <t>120,000/年</t>
  </si>
  <si>
    <t>8～15万/年</t>
  </si>
  <si>
    <t>5～7万/年</t>
  </si>
  <si>
    <t>1日10,000</t>
  </si>
  <si>
    <t>時間単価/H</t>
  </si>
  <si>
    <t>11日</t>
  </si>
  <si>
    <t>2200/月～</t>
  </si>
  <si>
    <t>給料に含む</t>
  </si>
  <si>
    <t>町内300～</t>
  </si>
  <si>
    <t>12日/年</t>
  </si>
  <si>
    <t>H20年度処理案件</t>
  </si>
  <si>
    <t>-</t>
  </si>
  <si>
    <t>○</t>
  </si>
  <si>
    <t>900/H</t>
  </si>
  <si>
    <t>なし</t>
  </si>
  <si>
    <t>800～</t>
  </si>
  <si>
    <t>800/H</t>
  </si>
  <si>
    <t>82,000×2</t>
  </si>
  <si>
    <t>74,160～</t>
  </si>
  <si>
    <t>74160～</t>
  </si>
  <si>
    <t>60,000～</t>
  </si>
  <si>
    <t>2,000～</t>
  </si>
  <si>
    <t>45～90/H</t>
  </si>
  <si>
    <t>920～</t>
  </si>
  <si>
    <t>700～</t>
  </si>
  <si>
    <t>900～</t>
  </si>
  <si>
    <t>72000～</t>
  </si>
  <si>
    <t>60000～</t>
  </si>
  <si>
    <t>850～</t>
  </si>
  <si>
    <t>1,000～</t>
  </si>
  <si>
    <t>12000～</t>
  </si>
  <si>
    <t>780～</t>
  </si>
  <si>
    <t>64,000～</t>
  </si>
  <si>
    <t>10,000～</t>
  </si>
  <si>
    <t>32,000～</t>
  </si>
  <si>
    <t>80,000～</t>
  </si>
  <si>
    <t>100～</t>
  </si>
  <si>
    <t>75,000～</t>
  </si>
  <si>
    <t>850～950/H</t>
  </si>
  <si>
    <t>障害児</t>
  </si>
  <si>
    <t>専　任</t>
  </si>
  <si>
    <t>15000/年</t>
  </si>
  <si>
    <t>12000/年</t>
  </si>
  <si>
    <t>～11日/年</t>
  </si>
  <si>
    <t>10円/km</t>
  </si>
  <si>
    <t>上限5000</t>
  </si>
  <si>
    <t>該当なし</t>
  </si>
  <si>
    <t>5～10日/年</t>
  </si>
  <si>
    <t>3～10万</t>
  </si>
  <si>
    <t>3日</t>
  </si>
  <si>
    <t>16,000～</t>
  </si>
  <si>
    <t>3～5千</t>
  </si>
  <si>
    <t>検討中</t>
  </si>
  <si>
    <t>おやつ6,000/月</t>
  </si>
  <si>
    <t>5日/年</t>
  </si>
  <si>
    <t>2人分</t>
  </si>
  <si>
    <t>294,256/年</t>
  </si>
  <si>
    <t>時給×1.25</t>
  </si>
  <si>
    <t>14万～20万/年</t>
  </si>
  <si>
    <t>10日まで</t>
  </si>
  <si>
    <t>20,000*2回</t>
  </si>
  <si>
    <t>2,200/月</t>
  </si>
  <si>
    <t>40,000/年</t>
  </si>
  <si>
    <t>70,000/年</t>
  </si>
  <si>
    <t>64,000*2回</t>
  </si>
  <si>
    <t>21日</t>
  </si>
  <si>
    <t>7日/年</t>
  </si>
  <si>
    <t>80,000*2回</t>
  </si>
  <si>
    <t>末日</t>
  </si>
  <si>
    <t>1,200/月</t>
  </si>
  <si>
    <t>欄…18時未満の開設</t>
  </si>
  <si>
    <t>(湖南老人憩いの家内)</t>
  </si>
  <si>
    <t>こなんっ子</t>
  </si>
  <si>
    <t>富桑</t>
  </si>
  <si>
    <t>浜坂</t>
  </si>
  <si>
    <t>明徳</t>
  </si>
  <si>
    <t>津ノ井</t>
  </si>
  <si>
    <t>美保南</t>
  </si>
  <si>
    <t>砂山</t>
  </si>
  <si>
    <t>田園町4-324</t>
  </si>
  <si>
    <t>若葉台</t>
  </si>
  <si>
    <t>徳尾407</t>
  </si>
  <si>
    <t>美保</t>
  </si>
  <si>
    <t>吉成2-13-8</t>
  </si>
  <si>
    <t>中ノ郷</t>
  </si>
  <si>
    <t>湖山西</t>
  </si>
  <si>
    <t>湖山町西1-541</t>
  </si>
  <si>
    <t>稲葉山</t>
  </si>
  <si>
    <t>卯垣2-657</t>
  </si>
  <si>
    <t>小学校</t>
  </si>
  <si>
    <t>冷暖房ｴｱｺﾝ2</t>
  </si>
  <si>
    <t>冷暖房エアコン</t>
  </si>
  <si>
    <t>冷房</t>
  </si>
  <si>
    <t>（公民館併設）</t>
  </si>
  <si>
    <t>クラブ所在地</t>
  </si>
  <si>
    <t>専用施設</t>
  </si>
  <si>
    <t>さじっ子</t>
  </si>
  <si>
    <t>西品治134</t>
  </si>
  <si>
    <t>雲山42</t>
  </si>
  <si>
    <t>立川町7-110</t>
  </si>
  <si>
    <t>円護寺268</t>
  </si>
  <si>
    <t>東町2-201</t>
  </si>
  <si>
    <t>佐治町加瀬木2542-1</t>
  </si>
  <si>
    <t>夏休み</t>
  </si>
  <si>
    <t>おやつ代</t>
  </si>
  <si>
    <t>設置場所</t>
  </si>
  <si>
    <t>地区公民館</t>
  </si>
  <si>
    <t>国府町宮下237-4</t>
  </si>
  <si>
    <t>国府東</t>
  </si>
  <si>
    <t>国府町谷3</t>
  </si>
  <si>
    <t>学校内</t>
  </si>
  <si>
    <t>河原町渡一木179-1</t>
  </si>
  <si>
    <t>河原町佐貫761-5</t>
  </si>
  <si>
    <t>浜村</t>
  </si>
  <si>
    <t>鹿野町</t>
  </si>
  <si>
    <t>鹿野町鹿野2888</t>
  </si>
  <si>
    <t>規模</t>
  </si>
  <si>
    <t>学校の空室</t>
  </si>
  <si>
    <t>わかあゆ</t>
  </si>
  <si>
    <t>かにっこ</t>
  </si>
  <si>
    <t>非常勤</t>
  </si>
  <si>
    <t>平日</t>
  </si>
  <si>
    <t>冬休み</t>
  </si>
  <si>
    <t>春休み</t>
  </si>
  <si>
    <t>開　　　　　　設　　　　　　時　　　　　　間</t>
  </si>
  <si>
    <t>利　　　　　用　　　　　料</t>
  </si>
  <si>
    <t>１月当り</t>
  </si>
  <si>
    <t>２Fふれあい教室</t>
  </si>
  <si>
    <t>報償費</t>
  </si>
  <si>
    <t>賞与</t>
  </si>
  <si>
    <t>通勤費</t>
  </si>
  <si>
    <t>10円/km</t>
  </si>
  <si>
    <t>湖山・湖山西</t>
  </si>
  <si>
    <t>（木　造）</t>
  </si>
  <si>
    <t>美和</t>
  </si>
  <si>
    <t>浜坂</t>
  </si>
  <si>
    <t>世紀</t>
  </si>
  <si>
    <t>あすなろ(2組)</t>
  </si>
  <si>
    <t>1F特別活動室</t>
  </si>
  <si>
    <t>竹生64</t>
  </si>
  <si>
    <t>あすなろ(1組)</t>
  </si>
  <si>
    <t>クラブ℡</t>
  </si>
  <si>
    <t>学  年  別  受  入  児  童</t>
  </si>
  <si>
    <t>×</t>
  </si>
  <si>
    <t>72,000～</t>
  </si>
  <si>
    <t>800～</t>
  </si>
  <si>
    <t>1000～</t>
  </si>
  <si>
    <t>800～900/H</t>
  </si>
  <si>
    <t>50,000×2</t>
  </si>
  <si>
    <t>宝木</t>
  </si>
  <si>
    <t>気高町宝木971-1</t>
  </si>
  <si>
    <t>くるみ</t>
  </si>
  <si>
    <t>たからの子</t>
  </si>
  <si>
    <t>大正</t>
  </si>
  <si>
    <t>H24</t>
  </si>
  <si>
    <t>（旧公民館）</t>
  </si>
  <si>
    <t>(旧地区会館)</t>
  </si>
  <si>
    <t>古海291-3</t>
  </si>
  <si>
    <t>8:00～</t>
  </si>
  <si>
    <t>8:30～</t>
  </si>
  <si>
    <t>7:30～</t>
  </si>
  <si>
    <t>14:30～</t>
  </si>
  <si>
    <t>9:00～</t>
  </si>
  <si>
    <t>13:30～</t>
  </si>
  <si>
    <t>14:00～</t>
  </si>
  <si>
    <t>13:00～</t>
  </si>
  <si>
    <t>12:00～</t>
  </si>
  <si>
    <t>8:15～</t>
  </si>
  <si>
    <t>7:45～</t>
  </si>
  <si>
    <t>7:15～</t>
  </si>
  <si>
    <t>14:00～</t>
  </si>
  <si>
    <t>用瀬町用瀬75-1</t>
  </si>
  <si>
    <t>浜坂1-14-1</t>
  </si>
  <si>
    <t>行徳1-201-3</t>
  </si>
  <si>
    <t>桂木238-１</t>
  </si>
  <si>
    <t>立川町5-339</t>
  </si>
  <si>
    <t>宮長200-1</t>
  </si>
  <si>
    <t>伏野2256-61</t>
  </si>
  <si>
    <t>西町5-353</t>
  </si>
  <si>
    <t>松原419-11</t>
  </si>
  <si>
    <t>7:30～</t>
  </si>
  <si>
    <t>砂山第二</t>
  </si>
  <si>
    <t>城北</t>
  </si>
  <si>
    <t>末恒</t>
  </si>
  <si>
    <t>H26</t>
  </si>
  <si>
    <t>H24</t>
  </si>
  <si>
    <t>伏野2256－61</t>
  </si>
  <si>
    <t>8:00～</t>
  </si>
  <si>
    <t>4.8月2,000</t>
  </si>
  <si>
    <t>半額</t>
  </si>
  <si>
    <t>500円減額</t>
  </si>
  <si>
    <t>12:15～</t>
  </si>
  <si>
    <t>賀露町4150</t>
  </si>
  <si>
    <t>国府町宮下26</t>
  </si>
  <si>
    <t>とんぼ</t>
  </si>
  <si>
    <t>日進第２やまびこ</t>
  </si>
  <si>
    <t>めだか（つくし組）</t>
  </si>
  <si>
    <t>湖山西</t>
  </si>
  <si>
    <t>うべのっこ第二</t>
  </si>
  <si>
    <t>湖山町西1-512</t>
  </si>
  <si>
    <t>湖山町西1-541</t>
  </si>
  <si>
    <t>学校内</t>
  </si>
  <si>
    <t>（保育園３F）</t>
  </si>
  <si>
    <t>１F多目的教室</t>
  </si>
  <si>
    <t>２F児童会室</t>
  </si>
  <si>
    <t>２F児童室</t>
  </si>
  <si>
    <t>２F</t>
  </si>
  <si>
    <t>１F</t>
  </si>
  <si>
    <t>１F和室</t>
  </si>
  <si>
    <t>学校内、１F特別活動室、</t>
  </si>
  <si>
    <t>河原第一</t>
  </si>
  <si>
    <t>２F多目的室（共用）</t>
  </si>
  <si>
    <t>学校内専用施設</t>
  </si>
  <si>
    <t>２F図書室</t>
  </si>
  <si>
    <t>３F</t>
  </si>
  <si>
    <t>１Ｆ会議室（共用）</t>
  </si>
  <si>
    <t>１Ｆ家庭科室（共用）</t>
  </si>
  <si>
    <t>３Ｆ視聴覚室（共用）</t>
  </si>
  <si>
    <t>8:00～</t>
  </si>
  <si>
    <t>9:00～</t>
  </si>
  <si>
    <t>13:30～</t>
  </si>
  <si>
    <t>14:00～</t>
  </si>
  <si>
    <t>12:30～</t>
  </si>
  <si>
    <t>1・3・4月1200</t>
  </si>
  <si>
    <t>8:30～</t>
  </si>
  <si>
    <t>7:30～</t>
  </si>
  <si>
    <t>4年生以上</t>
  </si>
  <si>
    <t>8:00～</t>
  </si>
  <si>
    <t>就学援助・4年生以上</t>
  </si>
  <si>
    <t>8:00～</t>
  </si>
  <si>
    <t>8:00～</t>
  </si>
  <si>
    <t>8:00～</t>
  </si>
  <si>
    <t>きょうだい2人目以降</t>
  </si>
  <si>
    <t>3年生以下</t>
  </si>
  <si>
    <t>3年生以下</t>
  </si>
  <si>
    <t>保+静</t>
  </si>
  <si>
    <t>　　　　　　　　　　　　　  〃 　　　（ 下段 ） ＝　クラブ毎に決めている平成27年度の定数　</t>
  </si>
  <si>
    <t>福部町海士459-1</t>
  </si>
  <si>
    <t>古郡家75-1</t>
  </si>
  <si>
    <t>（日進地区公民館併設）</t>
  </si>
  <si>
    <t>（国府町子ども交流会館内）</t>
  </si>
  <si>
    <t>（旧福部幼稚園内）</t>
  </si>
  <si>
    <t>（西郷地区公民館内）</t>
  </si>
  <si>
    <t>専用施設</t>
  </si>
  <si>
    <t>（旧幼稚園舎）</t>
  </si>
  <si>
    <t>常勤</t>
  </si>
  <si>
    <t>児童の数</t>
  </si>
  <si>
    <t>登録児童数</t>
  </si>
  <si>
    <t>あおぞら第三</t>
  </si>
  <si>
    <t>くらだ</t>
  </si>
  <si>
    <t>さくらんぼ第２</t>
  </si>
  <si>
    <t>ひまわり第二</t>
  </si>
  <si>
    <t>修立</t>
  </si>
  <si>
    <t>倉田</t>
  </si>
  <si>
    <t>面影</t>
  </si>
  <si>
    <t>岩倉</t>
  </si>
  <si>
    <t>美保南</t>
  </si>
  <si>
    <t>H28</t>
  </si>
  <si>
    <t>22-8606</t>
  </si>
  <si>
    <t>八坂54－1</t>
  </si>
  <si>
    <t>立川町7丁目110</t>
  </si>
  <si>
    <t>3年生以下/4年生以上</t>
  </si>
  <si>
    <t>3割減額</t>
  </si>
  <si>
    <t>8:30～</t>
  </si>
  <si>
    <t>14:00～</t>
  </si>
  <si>
    <t>13:30～</t>
  </si>
  <si>
    <t>8:00～</t>
  </si>
  <si>
    <t>7:45～</t>
  </si>
  <si>
    <t>夏休み2,000</t>
  </si>
  <si>
    <t>学校内１F児童会室</t>
  </si>
  <si>
    <t>学校内１Fわくわく教室</t>
  </si>
  <si>
    <t>福部未来学園</t>
  </si>
  <si>
    <t>１Ｆわくわくルーム（共用）</t>
  </si>
  <si>
    <t>３F図工室（共用）</t>
  </si>
  <si>
    <t>１F家庭科準備室（共用）</t>
  </si>
  <si>
    <t>長期のみ　25,000円/年
夏休みのみ　15,000円/年</t>
  </si>
  <si>
    <t>西棟２F普通教室（共用）</t>
  </si>
  <si>
    <t>会議室（共用）</t>
  </si>
  <si>
    <t>１F多目的室(共用）</t>
  </si>
  <si>
    <t>２F図書室（共用）</t>
  </si>
  <si>
    <t>14:00～</t>
  </si>
  <si>
    <t>ひまわり第一</t>
  </si>
  <si>
    <t>学校内１F生活科室
１F家庭科室（共用）</t>
  </si>
  <si>
    <t>瑞穂</t>
  </si>
  <si>
    <t>みずほ</t>
  </si>
  <si>
    <t>みずほ</t>
  </si>
  <si>
    <t>気高町下坂本48</t>
  </si>
  <si>
    <t>体育館ミーティングルーム</t>
  </si>
  <si>
    <t>14:30～</t>
  </si>
  <si>
    <t>あすなろ(3組)</t>
  </si>
  <si>
    <t>7:30～</t>
  </si>
  <si>
    <t>10:30～</t>
  </si>
  <si>
    <t>学校の空室
特別活動室・図工室（共用）</t>
  </si>
  <si>
    <t>若葉台南2-16-1（公民館併設）</t>
  </si>
  <si>
    <t>専用施設（公民館併設）</t>
  </si>
  <si>
    <t>9:00～</t>
  </si>
  <si>
    <t>8:00～</t>
  </si>
  <si>
    <t>14:00～</t>
  </si>
  <si>
    <t>土曜日保育料</t>
  </si>
  <si>
    <t>13:00～</t>
  </si>
  <si>
    <t>夏休み1,500</t>
  </si>
  <si>
    <t>23-2737</t>
  </si>
  <si>
    <t>22-6299</t>
  </si>
  <si>
    <t>城北</t>
  </si>
  <si>
    <t>卯垣2丁目657</t>
  </si>
  <si>
    <t>ちゃれんじ第２</t>
  </si>
  <si>
    <t>15:00～</t>
  </si>
  <si>
    <t>8:30～</t>
  </si>
  <si>
    <t>12:00～</t>
  </si>
  <si>
    <t>7:30～</t>
  </si>
  <si>
    <t>13:00～</t>
  </si>
  <si>
    <t>8:00～</t>
  </si>
  <si>
    <t>7:15～</t>
  </si>
  <si>
    <t>14:00～</t>
  </si>
  <si>
    <t>13:30～</t>
  </si>
  <si>
    <t>4,800/3,800</t>
  </si>
  <si>
    <t>3年生以下</t>
  </si>
  <si>
    <t>-</t>
  </si>
  <si>
    <t>長期休みのみ利用　20.000円/年</t>
  </si>
  <si>
    <t>4年生以上</t>
  </si>
  <si>
    <t>-</t>
  </si>
  <si>
    <t>就学援助家庭2人目から保育料免除。実費集金。</t>
  </si>
  <si>
    <t>8月8.000</t>
  </si>
  <si>
    <t>専用施設</t>
  </si>
  <si>
    <t>専用施設</t>
  </si>
  <si>
    <t>小学校内</t>
  </si>
  <si>
    <t>H30</t>
  </si>
  <si>
    <t>H30</t>
  </si>
  <si>
    <t>ちゃれんじ第１</t>
  </si>
  <si>
    <t>美保小第１教室</t>
  </si>
  <si>
    <t>元気っ子１組</t>
  </si>
  <si>
    <t>26-3230</t>
  </si>
  <si>
    <t>8:30～</t>
  </si>
  <si>
    <t>12:30～</t>
  </si>
  <si>
    <t>13:00～</t>
  </si>
  <si>
    <t>7:30～</t>
  </si>
  <si>
    <t>8:00～</t>
  </si>
  <si>
    <t>13:30～</t>
  </si>
  <si>
    <t>9:00～</t>
  </si>
  <si>
    <t>長期休みのみ利用　20.000円/年</t>
  </si>
  <si>
    <t>鹿野学園</t>
  </si>
  <si>
    <t>.</t>
  </si>
  <si>
    <t>河原町牛戸15-1</t>
  </si>
  <si>
    <t>1年</t>
  </si>
  <si>
    <t>2年</t>
  </si>
  <si>
    <t>3年</t>
  </si>
  <si>
    <t>4年</t>
  </si>
  <si>
    <t>5年</t>
  </si>
  <si>
    <t>6年</t>
  </si>
  <si>
    <t>全体</t>
  </si>
  <si>
    <t>入級率</t>
  </si>
  <si>
    <t>美保小第２教室</t>
  </si>
  <si>
    <t>美保小第３教室</t>
  </si>
  <si>
    <t>美保小第４教室</t>
  </si>
  <si>
    <t>070-3788-7440</t>
  </si>
  <si>
    <t>学校内ﾐｰﾃｨﾝｸﾞﾙｰﾑ
特別棟１F　ふれあいルーム</t>
  </si>
  <si>
    <t>湖山</t>
  </si>
  <si>
    <t>久松</t>
  </si>
  <si>
    <t>醇風</t>
  </si>
  <si>
    <t>若葉台南2丁目17-1</t>
  </si>
  <si>
    <t>湖山町北1丁目664番地</t>
  </si>
  <si>
    <t>H31</t>
  </si>
  <si>
    <t>元気っ子2組</t>
  </si>
  <si>
    <t>ぽっと</t>
  </si>
  <si>
    <t>みらい</t>
  </si>
  <si>
    <t>どんぐり第２</t>
  </si>
  <si>
    <t>１F特別活動室</t>
  </si>
  <si>
    <t>１F特別活動教室</t>
  </si>
  <si>
    <t>２F図工室</t>
  </si>
  <si>
    <t>H31</t>
  </si>
  <si>
    <t>H31</t>
  </si>
  <si>
    <t>8:30～</t>
  </si>
  <si>
    <t>9:00～</t>
  </si>
  <si>
    <t>8：00～</t>
  </si>
  <si>
    <t>7：30～</t>
  </si>
  <si>
    <t>9:00～</t>
  </si>
  <si>
    <t>13:30～</t>
  </si>
  <si>
    <t>8:00～</t>
  </si>
  <si>
    <t>13:00～</t>
  </si>
  <si>
    <t>14:30～</t>
  </si>
  <si>
    <t>8:30～</t>
  </si>
  <si>
    <t>8：00～</t>
  </si>
  <si>
    <t>7:00～</t>
  </si>
  <si>
    <t>7:00～</t>
  </si>
  <si>
    <t>8,800/7,800</t>
  </si>
  <si>
    <t>3年生以下/4年生以上</t>
  </si>
  <si>
    <t>就学援助家庭</t>
  </si>
  <si>
    <t>2,000円/月減免</t>
  </si>
  <si>
    <t>8月　4,500</t>
  </si>
  <si>
    <t>7月　3,500</t>
  </si>
  <si>
    <t>7月　　4,500</t>
  </si>
  <si>
    <t>12月　3,500</t>
  </si>
  <si>
    <t>3月　3,000</t>
  </si>
  <si>
    <t>7・8月各6,000</t>
  </si>
  <si>
    <t>8月　5,000</t>
  </si>
  <si>
    <t>8月　6,000</t>
  </si>
  <si>
    <t>兄弟割引有</t>
  </si>
  <si>
    <t>夏休み1,000</t>
  </si>
  <si>
    <t>1・3・4月1,200</t>
  </si>
  <si>
    <t>3・4・5・6年</t>
  </si>
  <si>
    <t>7,8月　4,000</t>
  </si>
  <si>
    <t>兄弟割引</t>
  </si>
  <si>
    <t>2.000円/月減額</t>
  </si>
  <si>
    <t>夏休み3,000</t>
  </si>
  <si>
    <t>8月　9,000</t>
  </si>
  <si>
    <t>減免に対しては個別に対応</t>
  </si>
  <si>
    <t>放課後児童  　　支援員</t>
  </si>
  <si>
    <t>8:00～</t>
  </si>
  <si>
    <t>8:00～</t>
  </si>
  <si>
    <t>兄弟割引1人あたり</t>
  </si>
  <si>
    <t>1500円/月減額</t>
  </si>
  <si>
    <t>7・8月各6,500</t>
  </si>
  <si>
    <t>12月6,500</t>
  </si>
  <si>
    <t>3月6,500</t>
  </si>
  <si>
    <t>(佐治町コミュニティセンター内)</t>
  </si>
  <si>
    <t>佐治町コミュニティセンター内</t>
  </si>
  <si>
    <t>日額100円</t>
  </si>
  <si>
    <t>8月　5,500</t>
  </si>
  <si>
    <t>2人目以降・一人親家庭</t>
  </si>
  <si>
    <t>土曜保育　</t>
  </si>
  <si>
    <t>500円/回</t>
  </si>
  <si>
    <t>月～金/月～土</t>
  </si>
  <si>
    <t>5,000/6,000</t>
  </si>
  <si>
    <t>高学年・障がい児半額/兄弟2人目以降１割減額</t>
  </si>
  <si>
    <t>障がい児</t>
  </si>
  <si>
    <t>1,000円/月減額</t>
  </si>
  <si>
    <t>平日500円/日、長期休暇　1000円/日</t>
  </si>
  <si>
    <t>500円/月減額</t>
  </si>
  <si>
    <t>52-6267</t>
  </si>
  <si>
    <t>28-2842</t>
  </si>
  <si>
    <t>080-5757-4961</t>
  </si>
  <si>
    <t>090-9730-2345</t>
  </si>
  <si>
    <t>土曜保育　</t>
  </si>
  <si>
    <t>500円/回</t>
  </si>
  <si>
    <t>54-1180</t>
  </si>
  <si>
    <t>とくよしポケット2組</t>
  </si>
  <si>
    <t>とくよしポケット1組</t>
  </si>
  <si>
    <t>5000/4,000</t>
  </si>
  <si>
    <t>はとっ子２組</t>
  </si>
  <si>
    <t>はとっ子１組</t>
  </si>
  <si>
    <t>円</t>
  </si>
  <si>
    <t>鳥取市利用料平均額</t>
  </si>
  <si>
    <t>入級申し込み締切　予定時期</t>
  </si>
  <si>
    <t>12月上旬</t>
  </si>
  <si>
    <t>12月中旬</t>
  </si>
  <si>
    <t>11月中旬</t>
  </si>
  <si>
    <t>11月末</t>
  </si>
  <si>
    <t>12月末</t>
  </si>
  <si>
    <t>11月末</t>
  </si>
  <si>
    <t>10月末</t>
  </si>
  <si>
    <t>12月上旬ごろ</t>
  </si>
  <si>
    <t>12月上旬ごろ</t>
  </si>
  <si>
    <t>2月中旬ごろ</t>
  </si>
  <si>
    <t>2月中旬</t>
  </si>
  <si>
    <t>11月下旬</t>
  </si>
  <si>
    <t>1月初旬</t>
  </si>
  <si>
    <t>1月末</t>
  </si>
  <si>
    <t>12月末～1月初旬</t>
  </si>
  <si>
    <t>2月</t>
  </si>
  <si>
    <t>12月中旬～12月末</t>
  </si>
  <si>
    <t>2月上旬</t>
  </si>
  <si>
    <t>2月末</t>
  </si>
  <si>
    <t>定員に達するまで</t>
  </si>
  <si>
    <t>12月上旬</t>
  </si>
  <si>
    <t>8,800/7,800</t>
  </si>
  <si>
    <t>8月　</t>
  </si>
  <si>
    <t>4月</t>
  </si>
  <si>
    <t>きょうだい3人目</t>
  </si>
  <si>
    <t>半額（8月除く）</t>
  </si>
  <si>
    <t>長期月別料金</t>
  </si>
  <si>
    <t>長期月別料金</t>
  </si>
  <si>
    <t>きょうだい2人目</t>
  </si>
  <si>
    <t>13:00～</t>
  </si>
  <si>
    <t>7・8月2,000</t>
  </si>
  <si>
    <t>兄弟2人目以降　500円/月（通年）/1,000円/年（長期）　減額</t>
  </si>
  <si>
    <t>長期のみ　20,000</t>
  </si>
  <si>
    <t>長期のみ　5,000</t>
  </si>
  <si>
    <t>長期のみ3,000</t>
  </si>
  <si>
    <t>7,8月</t>
  </si>
  <si>
    <t>8,000～9,000</t>
  </si>
  <si>
    <t>080-3887-9646</t>
  </si>
  <si>
    <t>8,000～9,000</t>
  </si>
  <si>
    <t>300円/回</t>
  </si>
  <si>
    <t>さくらのみち第２</t>
  </si>
  <si>
    <t>第２なかよし</t>
  </si>
  <si>
    <t>運営形態</t>
  </si>
  <si>
    <t>NPO法人　　　　　　　　　　　　　　　　　　　　　　（特定非営利活動法人元気っ子児童クラブ）</t>
  </si>
  <si>
    <t>NPO法人　　　　　　　　　　　　　　　　　　　　　　　　　　　　　（特定非営利活動法人さくらのみち）</t>
  </si>
  <si>
    <t>NPO法人　　　　　　　　　　　　　　　　　　　　　　　　　　　（特定非営利活動法人ワーカーズコープ）</t>
  </si>
  <si>
    <t>NPO法人　　　　　　　　　　　　　　　　　　　　　　　　　　　（特定非営利活動法人大きな木）</t>
  </si>
  <si>
    <t>美保小第五教室</t>
  </si>
  <si>
    <t>NPO法人　　　　　　　　　　　　　　　　　　　　　　　　　　　　　（NPO法人美保小児童クラブ第五教室）</t>
  </si>
  <si>
    <t>NPO法人　　　　　　　　　　　　　　　　　　　　（特定非営利活動法人みんなの家）</t>
  </si>
  <si>
    <t>NPO法人　　　　　　　　　　　　　　　　　　　　（NPO法人地域スポーツ推進協会）</t>
  </si>
  <si>
    <t>NPO法人　　　　　　　　　　　　　　　　　　　　　　　　（特定非営利活動法人キッズケアサポート）</t>
  </si>
  <si>
    <t>080-2910-8373</t>
  </si>
  <si>
    <t>鳥大附属</t>
  </si>
  <si>
    <t>みつばち</t>
  </si>
  <si>
    <r>
      <t xml:space="preserve">NPO法人
</t>
    </r>
    <r>
      <rPr>
        <sz val="8"/>
        <rFont val="ＭＳ Ｐゴシック"/>
        <family val="3"/>
      </rPr>
      <t>（特定非営利活動法人みつばちネットワーク）</t>
    </r>
  </si>
  <si>
    <t>西町1丁目202
（ミタニビル1階）</t>
  </si>
  <si>
    <t>松並町2丁目160
（城北ビル2階）</t>
  </si>
  <si>
    <t>R1</t>
  </si>
  <si>
    <t>13:00～</t>
  </si>
  <si>
    <t>8:00～</t>
  </si>
  <si>
    <t>7,000/9,000</t>
  </si>
  <si>
    <t>8月</t>
  </si>
  <si>
    <t>‐</t>
  </si>
  <si>
    <t>‐</t>
  </si>
  <si>
    <t>1,500
夏休3,000</t>
  </si>
  <si>
    <t>H31</t>
  </si>
  <si>
    <t>1月末</t>
  </si>
  <si>
    <t>平成３１年度（令和元年度）放課後児童クラブ実施状況一覧表</t>
  </si>
  <si>
    <t>児童の数
（B)</t>
  </si>
  <si>
    <t>（A/B）</t>
  </si>
  <si>
    <t>施設面積
（A)</t>
  </si>
  <si>
    <t>児童の数 ： 放課後児童健全育成事業の国庫補助基準を算定するための年間を通じた平均人数</t>
  </si>
  <si>
    <t>登録児童数 ： 児童クラブへの登録児童数</t>
  </si>
  <si>
    <t>　国が定めている基準：専用区画の面積は児童一人につきおおむね1.65㎡以上とすること</t>
  </si>
  <si>
    <t>定　　員　：　児童クラブ毎に定めた定員</t>
  </si>
  <si>
    <t xml:space="preserve">　　　　　　　　（　）は施設面積に対する定数の上限（国が定めている基準により算出）（施設面積（A)／1.65）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</si>
</sst>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00000000_ "/>
    <numFmt numFmtId="179" formatCode="0.0000000_ "/>
    <numFmt numFmtId="180" formatCode="0.000000_ "/>
    <numFmt numFmtId="181" formatCode="0.00000_ "/>
    <numFmt numFmtId="182" formatCode="0.0000_ "/>
    <numFmt numFmtId="183" formatCode="0.000_ "/>
    <numFmt numFmtId="184" formatCode="0.00_ "/>
    <numFmt numFmtId="185" formatCode="0.0_ "/>
    <numFmt numFmtId="186" formatCode="0.000000000_ "/>
    <numFmt numFmtId="187" formatCode="0.0000000000_ "/>
    <numFmt numFmtId="188" formatCode="0_ "/>
    <numFmt numFmtId="189" formatCode="\(0\ "/>
    <numFmt numFmtId="190" formatCode="\(0\)\ "/>
    <numFmt numFmtId="191" formatCode="0.0%"/>
    <numFmt numFmtId="192" formatCode="#,##0.0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0;&quot;△ &quot;#,##0"/>
    <numFmt numFmtId="199" formatCode="#,##0;[Red]#,##0"/>
    <numFmt numFmtId="200" formatCode="[&lt;=999]\+000;[&lt;=9999]000\-00;000\-0000"/>
    <numFmt numFmtId="201" formatCode="\(#,##0;[Red]\-#,##0\)"/>
    <numFmt numFmtId="202" formatCode="\(#,##0\)"/>
    <numFmt numFmtId="203" formatCode="#,##0_ "/>
    <numFmt numFmtId="204" formatCode="\(#,##0\)\ "/>
    <numFmt numFmtId="205" formatCode="0_);\(0\)"/>
    <numFmt numFmtId="206" formatCode="#_);\(#\)"/>
    <numFmt numFmtId="207" formatCode="[$-411]ge\.m\.d;@"/>
    <numFmt numFmtId="208" formatCode="\(#,##0\);\(#,##0\)"/>
    <numFmt numFmtId="209" formatCode="#,##0.00&quot;㎡&quot;"/>
    <numFmt numFmtId="210" formatCode="\(0.00&quot;㎡&quot;\)"/>
    <numFmt numFmtId="211" formatCode="#,##0_);\(#,##0\)"/>
    <numFmt numFmtId="212" formatCode="0.00_);[Red]\(0.00\)"/>
    <numFmt numFmtId="213" formatCode="0;[Red]0"/>
    <numFmt numFmtId="214" formatCode="mmm\-yyyy"/>
    <numFmt numFmtId="215" formatCode="0;&quot;△ &quot;0"/>
    <numFmt numFmtId="216" formatCode="h:mm;@"/>
    <numFmt numFmtId="217" formatCode="[DBNum3][$-411]0"/>
    <numFmt numFmtId="218" formatCode="#,##0.0;[Red]\-#,##0.0"/>
  </numFmts>
  <fonts count="47">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8"/>
      <name val="ＭＳ Ｐゴシック"/>
      <family val="3"/>
    </font>
    <font>
      <b/>
      <sz val="9"/>
      <name val="MS P ゴシック"/>
      <family val="3"/>
    </font>
    <font>
      <sz val="14"/>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dotted"/>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color indexed="63"/>
      </left>
      <right style="thin"/>
      <top>
        <color indexed="63"/>
      </top>
      <bottom>
        <color indexed="63"/>
      </bottom>
    </border>
    <border>
      <left style="thin"/>
      <right style="hair"/>
      <top style="thin"/>
      <bottom>
        <color indexed="63"/>
      </bottom>
    </border>
    <border>
      <left style="hair"/>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style="thin"/>
      <right style="thin"/>
      <top>
        <color indexed="63"/>
      </top>
      <bottom style="dotted"/>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dotted"/>
      <top style="thin"/>
      <bottom>
        <color indexed="63"/>
      </bottom>
    </border>
    <border>
      <left style="dotted"/>
      <right style="dotted"/>
      <top style="thin"/>
      <bottom>
        <color indexed="63"/>
      </bottom>
    </border>
    <border>
      <left style="dotted"/>
      <right style="hair"/>
      <top style="thin"/>
      <bottom>
        <color indexed="63"/>
      </bottom>
    </border>
    <border>
      <left style="thin"/>
      <right style="dotted"/>
      <top>
        <color indexed="63"/>
      </top>
      <bottom style="thin"/>
    </border>
    <border>
      <left style="dotted"/>
      <right style="dotted"/>
      <top>
        <color indexed="63"/>
      </top>
      <bottom style="thin"/>
    </border>
    <border>
      <left style="dotted"/>
      <right style="hair"/>
      <top>
        <color indexed="63"/>
      </top>
      <bottom style="thin"/>
    </border>
    <border>
      <left style="thin"/>
      <right style="thin"/>
      <top style="dotted"/>
      <bottom style="thin"/>
    </border>
    <border>
      <left>
        <color indexed="63"/>
      </left>
      <right style="thin"/>
      <top style="thin"/>
      <bottom style="thin"/>
    </border>
    <border>
      <left>
        <color indexed="63"/>
      </left>
      <right>
        <color indexed="63"/>
      </right>
      <top style="thin"/>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8" fillId="0" borderId="0">
      <alignment vertical="center"/>
      <protection/>
    </xf>
    <xf numFmtId="0" fontId="5" fillId="0" borderId="0" applyNumberFormat="0" applyFill="0" applyBorder="0" applyAlignment="0" applyProtection="0"/>
    <xf numFmtId="0" fontId="44" fillId="32" borderId="0" applyNumberFormat="0" applyBorder="0" applyAlignment="0" applyProtection="0"/>
  </cellStyleXfs>
  <cellXfs count="414">
    <xf numFmtId="0" fontId="0" fillId="0" borderId="0" xfId="0" applyAlignment="1">
      <alignment vertical="center"/>
    </xf>
    <xf numFmtId="0" fontId="3" fillId="0" borderId="0" xfId="0" applyFont="1" applyAlignment="1">
      <alignment vertical="center" shrinkToFit="1"/>
    </xf>
    <xf numFmtId="38" fontId="3" fillId="0" borderId="0" xfId="49"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Border="1" applyAlignment="1">
      <alignment horizontal="left" vertical="center"/>
    </xf>
    <xf numFmtId="0" fontId="3" fillId="0" borderId="0" xfId="0" applyFont="1" applyAlignment="1">
      <alignment vertical="center"/>
    </xf>
    <xf numFmtId="38" fontId="3" fillId="0" borderId="0" xfId="49" applyFont="1" applyAlignment="1">
      <alignment vertical="center"/>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13" xfId="0" applyFont="1" applyBorder="1" applyAlignment="1">
      <alignment vertical="center"/>
    </xf>
    <xf numFmtId="38" fontId="2" fillId="0" borderId="12" xfId="49" applyFont="1" applyFill="1" applyBorder="1" applyAlignment="1">
      <alignment horizontal="center" vertical="center"/>
    </xf>
    <xf numFmtId="0" fontId="3" fillId="0" borderId="0" xfId="0" applyFont="1" applyFill="1" applyBorder="1" applyAlignment="1">
      <alignment horizontal="left" vertical="center"/>
    </xf>
    <xf numFmtId="38" fontId="3" fillId="0" borderId="11" xfId="49" applyFont="1" applyFill="1" applyBorder="1" applyAlignment="1">
      <alignment horizontal="center" vertical="center" shrinkToFit="1"/>
    </xf>
    <xf numFmtId="38" fontId="3" fillId="0" borderId="14" xfId="49" applyFont="1" applyFill="1" applyBorder="1" applyAlignment="1">
      <alignment horizontal="center" vertical="center" shrinkToFit="1"/>
    </xf>
    <xf numFmtId="0" fontId="2"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177" fontId="3" fillId="0" borderId="12" xfId="0" applyNumberFormat="1" applyFont="1" applyFill="1" applyBorder="1" applyAlignment="1">
      <alignment horizontal="center" vertical="center" shrinkToFit="1"/>
    </xf>
    <xf numFmtId="177" fontId="3" fillId="0" borderId="11" xfId="0" applyNumberFormat="1" applyFont="1" applyFill="1" applyBorder="1" applyAlignment="1">
      <alignment horizontal="center" vertical="center" shrinkToFit="1"/>
    </xf>
    <xf numFmtId="177" fontId="3" fillId="0" borderId="10"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shrinkToFit="1"/>
    </xf>
    <xf numFmtId="0" fontId="3" fillId="0" borderId="13"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13" xfId="0" applyFont="1" applyBorder="1" applyAlignment="1">
      <alignment horizontal="left" vertical="center" shrinkToFit="1"/>
    </xf>
    <xf numFmtId="38" fontId="3" fillId="0" borderId="16" xfId="49"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0" xfId="0" applyFont="1" applyFill="1" applyAlignment="1">
      <alignment vertical="center" shrinkToFit="1"/>
    </xf>
    <xf numFmtId="38" fontId="3" fillId="0" borderId="12" xfId="49" applyFont="1" applyFill="1" applyBorder="1" applyAlignment="1">
      <alignment horizontal="center" vertical="center" shrinkToFit="1"/>
    </xf>
    <xf numFmtId="38" fontId="3" fillId="0" borderId="10" xfId="49" applyFont="1" applyFill="1" applyBorder="1" applyAlignment="1">
      <alignment horizontal="center" vertical="center" shrinkToFit="1"/>
    </xf>
    <xf numFmtId="38" fontId="3" fillId="0" borderId="17" xfId="49" applyFont="1" applyFill="1" applyBorder="1" applyAlignment="1">
      <alignment horizontal="center" vertical="center" shrinkToFit="1"/>
    </xf>
    <xf numFmtId="38" fontId="3" fillId="0" borderId="0" xfId="49" applyFont="1" applyFill="1" applyAlignment="1">
      <alignment horizontal="left" vertical="center" shrinkToFit="1"/>
    </xf>
    <xf numFmtId="3" fontId="3" fillId="0" borderId="11" xfId="0" applyNumberFormat="1" applyFont="1" applyFill="1" applyBorder="1" applyAlignment="1">
      <alignment horizontal="center" vertical="center" shrinkToFit="1"/>
    </xf>
    <xf numFmtId="3" fontId="3" fillId="0" borderId="10" xfId="0" applyNumberFormat="1" applyFont="1" applyFill="1" applyBorder="1" applyAlignment="1">
      <alignment horizontal="center" vertical="center" shrinkToFit="1"/>
    </xf>
    <xf numFmtId="0" fontId="3" fillId="0" borderId="0" xfId="0" applyFont="1" applyFill="1" applyAlignment="1">
      <alignment horizontal="center" vertical="center"/>
    </xf>
    <xf numFmtId="0" fontId="3"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190" fontId="0" fillId="0" borderId="10" xfId="0" applyNumberFormat="1" applyFont="1" applyFill="1" applyBorder="1" applyAlignment="1">
      <alignment horizontal="center" vertical="center" shrinkToFit="1"/>
    </xf>
    <xf numFmtId="190" fontId="0" fillId="0" borderId="12" xfId="0" applyNumberFormat="1" applyFont="1" applyFill="1" applyBorder="1" applyAlignment="1">
      <alignment horizontal="center" vertical="center" shrinkToFit="1"/>
    </xf>
    <xf numFmtId="38" fontId="3" fillId="0" borderId="0" xfId="49" applyNumberFormat="1" applyFont="1" applyAlignment="1">
      <alignment vertical="center"/>
    </xf>
    <xf numFmtId="177" fontId="3" fillId="0" borderId="0" xfId="0" applyNumberFormat="1" applyFont="1" applyAlignment="1">
      <alignment horizontal="center" vertical="center"/>
    </xf>
    <xf numFmtId="3" fontId="3" fillId="0" borderId="0" xfId="0" applyNumberFormat="1" applyFont="1" applyBorder="1" applyAlignment="1">
      <alignment horizontal="center" vertical="center"/>
    </xf>
    <xf numFmtId="0" fontId="3" fillId="0" borderId="12" xfId="0" applyFont="1" applyFill="1" applyBorder="1" applyAlignment="1">
      <alignment horizontal="left" vertical="center" wrapText="1" shrinkToFit="1"/>
    </xf>
    <xf numFmtId="0" fontId="3" fillId="0" borderId="0" xfId="0" applyFont="1" applyFill="1" applyAlignment="1">
      <alignment horizontal="left" vertical="center" shrinkToFit="1"/>
    </xf>
    <xf numFmtId="38" fontId="3" fillId="0" borderId="11" xfId="49" applyFont="1" applyFill="1" applyBorder="1" applyAlignment="1">
      <alignment horizontal="left" vertical="center" shrinkToFit="1"/>
    </xf>
    <xf numFmtId="38" fontId="3" fillId="0" borderId="18" xfId="49"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0" xfId="0" applyFont="1" applyFill="1" applyBorder="1" applyAlignment="1">
      <alignment horizontal="left" vertical="center" shrinkToFit="1"/>
    </xf>
    <xf numFmtId="38" fontId="2" fillId="0" borderId="12" xfId="49" applyFont="1" applyFill="1" applyBorder="1" applyAlignment="1">
      <alignment horizontal="left" vertical="center"/>
    </xf>
    <xf numFmtId="191" fontId="2" fillId="0" borderId="12" xfId="49" applyNumberFormat="1" applyFont="1" applyFill="1" applyBorder="1" applyAlignment="1">
      <alignment horizontal="left" vertical="center"/>
    </xf>
    <xf numFmtId="0" fontId="2" fillId="0" borderId="11" xfId="0" applyFont="1" applyFill="1" applyBorder="1" applyAlignment="1">
      <alignment horizontal="left" vertical="center"/>
    </xf>
    <xf numFmtId="191" fontId="2" fillId="0" borderId="11" xfId="0" applyNumberFormat="1" applyFont="1" applyFill="1" applyBorder="1" applyAlignment="1">
      <alignment horizontal="left" vertical="center"/>
    </xf>
    <xf numFmtId="38" fontId="2" fillId="0" borderId="11" xfId="49" applyFont="1" applyFill="1" applyBorder="1" applyAlignment="1">
      <alignment horizontal="left" vertical="center"/>
    </xf>
    <xf numFmtId="191" fontId="2" fillId="0" borderId="10" xfId="0" applyNumberFormat="1" applyFont="1" applyFill="1" applyBorder="1" applyAlignment="1">
      <alignment horizontal="left" vertical="center"/>
    </xf>
    <xf numFmtId="0" fontId="3" fillId="0" borderId="16" xfId="0" applyFont="1" applyFill="1" applyBorder="1" applyAlignment="1">
      <alignment horizontal="left" vertical="center" shrinkToFit="1"/>
    </xf>
    <xf numFmtId="38" fontId="2" fillId="0" borderId="12" xfId="49" applyFont="1" applyFill="1" applyBorder="1" applyAlignment="1">
      <alignment horizontal="left" vertical="center" shrinkToFit="1"/>
    </xf>
    <xf numFmtId="0" fontId="3" fillId="0" borderId="21" xfId="0" applyFont="1" applyFill="1" applyBorder="1" applyAlignment="1">
      <alignment horizontal="left" vertical="center" shrinkToFit="1"/>
    </xf>
    <xf numFmtId="38" fontId="2" fillId="0" borderId="11" xfId="49" applyFont="1" applyFill="1" applyBorder="1" applyAlignment="1">
      <alignment horizontal="left" vertical="center" shrinkToFi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191" fontId="2" fillId="0" borderId="12" xfId="0" applyNumberFormat="1" applyFont="1" applyFill="1" applyBorder="1" applyAlignment="1">
      <alignment horizontal="left" vertical="center"/>
    </xf>
    <xf numFmtId="38" fontId="3" fillId="34" borderId="0" xfId="49" applyNumberFormat="1" applyFont="1" applyFill="1" applyAlignment="1">
      <alignment vertical="center"/>
    </xf>
    <xf numFmtId="0" fontId="3" fillId="0" borderId="0" xfId="0" applyFont="1" applyBorder="1" applyAlignment="1">
      <alignment horizontal="center" vertical="center"/>
    </xf>
    <xf numFmtId="191" fontId="3" fillId="0" borderId="13" xfId="0" applyNumberFormat="1" applyFont="1" applyFill="1" applyBorder="1" applyAlignment="1">
      <alignment horizontal="center" vertical="center"/>
    </xf>
    <xf numFmtId="191" fontId="3" fillId="0" borderId="13" xfId="0" applyNumberFormat="1" applyFont="1" applyBorder="1" applyAlignment="1">
      <alignment horizontal="center"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wrapText="1" shrinkToFit="1"/>
    </xf>
    <xf numFmtId="0" fontId="3"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18" xfId="0" applyFont="1" applyFill="1" applyBorder="1" applyAlignment="1">
      <alignment horizontal="left" vertical="center" wrapText="1" shrinkToFit="1"/>
    </xf>
    <xf numFmtId="0" fontId="3" fillId="0" borderId="17" xfId="0" applyFont="1" applyFill="1" applyBorder="1" applyAlignment="1">
      <alignment vertical="center"/>
    </xf>
    <xf numFmtId="38" fontId="3" fillId="0" borderId="0" xfId="49" applyFont="1" applyFill="1" applyAlignment="1">
      <alignment horizontal="left" vertical="center"/>
    </xf>
    <xf numFmtId="177" fontId="3" fillId="0" borderId="0" xfId="0" applyNumberFormat="1" applyFont="1" applyFill="1" applyAlignment="1">
      <alignment horizontal="left" vertical="center"/>
    </xf>
    <xf numFmtId="38" fontId="3" fillId="0" borderId="13" xfId="49" applyFont="1" applyFill="1" applyBorder="1" applyAlignment="1">
      <alignment horizontal="left" vertical="center" shrinkToFit="1"/>
    </xf>
    <xf numFmtId="0" fontId="3" fillId="34" borderId="12" xfId="0" applyFont="1" applyFill="1" applyBorder="1" applyAlignment="1">
      <alignment horizontal="left" vertical="center" shrinkToFit="1"/>
    </xf>
    <xf numFmtId="0" fontId="0" fillId="34" borderId="11" xfId="0" applyFont="1" applyFill="1" applyBorder="1" applyAlignment="1">
      <alignment horizontal="left" vertical="center" shrinkToFit="1"/>
    </xf>
    <xf numFmtId="38" fontId="3" fillId="0" borderId="22" xfId="49" applyFont="1" applyFill="1" applyBorder="1" applyAlignment="1">
      <alignment horizontal="left" vertical="center" shrinkToFit="1"/>
    </xf>
    <xf numFmtId="38" fontId="2" fillId="0" borderId="10" xfId="49" applyFont="1" applyFill="1" applyBorder="1" applyAlignment="1">
      <alignment horizontal="left" vertical="center"/>
    </xf>
    <xf numFmtId="3" fontId="3" fillId="0" borderId="0" xfId="0" applyNumberFormat="1" applyFont="1" applyFill="1" applyBorder="1" applyAlignment="1">
      <alignment horizontal="center" vertical="center"/>
    </xf>
    <xf numFmtId="0" fontId="3" fillId="0" borderId="24" xfId="0" applyFont="1" applyFill="1" applyBorder="1" applyAlignment="1">
      <alignment horizontal="center" vertical="center" shrinkToFit="1"/>
    </xf>
    <xf numFmtId="38" fontId="3" fillId="0" borderId="20" xfId="49" applyFont="1" applyFill="1" applyBorder="1" applyAlignment="1">
      <alignment horizontal="center" vertical="center" shrinkToFit="1"/>
    </xf>
    <xf numFmtId="38" fontId="3" fillId="0" borderId="18" xfId="49" applyFont="1" applyFill="1" applyBorder="1" applyAlignment="1">
      <alignment horizontal="center" vertical="center" shrinkToFit="1"/>
    </xf>
    <xf numFmtId="38" fontId="3" fillId="0" borderId="21" xfId="49" applyFont="1" applyFill="1" applyBorder="1" applyAlignment="1">
      <alignment horizontal="center" vertical="center" shrinkToFit="1"/>
    </xf>
    <xf numFmtId="38" fontId="3" fillId="34" borderId="12" xfId="49" applyFont="1" applyFill="1" applyBorder="1" applyAlignment="1">
      <alignment horizontal="center" vertical="center" shrinkToFit="1"/>
    </xf>
    <xf numFmtId="38" fontId="3" fillId="34" borderId="11" xfId="49" applyFont="1" applyFill="1" applyBorder="1" applyAlignment="1">
      <alignment horizontal="center" vertical="center" shrinkToFit="1"/>
    </xf>
    <xf numFmtId="0" fontId="3" fillId="0" borderId="12" xfId="0" applyFont="1" applyFill="1" applyBorder="1" applyAlignment="1">
      <alignment horizontal="center" vertical="center"/>
    </xf>
    <xf numFmtId="177" fontId="3" fillId="0" borderId="18" xfId="0" applyNumberFormat="1" applyFont="1" applyFill="1" applyBorder="1" applyAlignment="1">
      <alignment horizontal="center" vertical="center" shrinkToFit="1"/>
    </xf>
    <xf numFmtId="177" fontId="3" fillId="0" borderId="21" xfId="0" applyNumberFormat="1" applyFont="1" applyFill="1" applyBorder="1" applyAlignment="1">
      <alignment horizontal="center" vertical="center" shrinkToFit="1"/>
    </xf>
    <xf numFmtId="38" fontId="3" fillId="0" borderId="12" xfId="49"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3" xfId="0" applyFont="1" applyBorder="1" applyAlignment="1">
      <alignment horizontal="center" vertical="center" shrinkToFit="1"/>
    </xf>
    <xf numFmtId="38" fontId="3" fillId="0" borderId="16" xfId="49" applyFont="1" applyFill="1" applyBorder="1" applyAlignment="1">
      <alignment horizontal="center" vertical="center" wrapText="1" shrinkToFit="1"/>
    </xf>
    <xf numFmtId="38" fontId="3" fillId="0" borderId="21" xfId="49" applyFont="1" applyFill="1" applyBorder="1" applyAlignment="1">
      <alignment horizontal="center" vertical="center" wrapText="1" shrinkToFit="1"/>
    </xf>
    <xf numFmtId="0" fontId="0" fillId="34"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90" fontId="3" fillId="0" borderId="12" xfId="0" applyNumberFormat="1" applyFont="1" applyFill="1" applyBorder="1" applyAlignment="1">
      <alignment horizontal="center" vertical="center" shrinkToFit="1"/>
    </xf>
    <xf numFmtId="38" fontId="2" fillId="34" borderId="12" xfId="49" applyFont="1" applyFill="1" applyBorder="1" applyAlignment="1">
      <alignment horizontal="center" vertical="center"/>
    </xf>
    <xf numFmtId="216" fontId="0" fillId="0" borderId="25" xfId="0" applyNumberFormat="1" applyFont="1" applyFill="1" applyBorder="1" applyAlignment="1">
      <alignment horizontal="center" vertical="center" shrinkToFit="1"/>
    </xf>
    <xf numFmtId="216" fontId="0" fillId="0" borderId="26" xfId="0" applyNumberFormat="1" applyFont="1" applyFill="1" applyBorder="1" applyAlignment="1">
      <alignment horizontal="center" vertical="center" shrinkToFit="1"/>
    </xf>
    <xf numFmtId="216" fontId="0" fillId="0" borderId="27" xfId="0" applyNumberFormat="1" applyFont="1" applyFill="1" applyBorder="1" applyAlignment="1">
      <alignment horizontal="center" vertical="center" shrinkToFit="1"/>
    </xf>
    <xf numFmtId="216" fontId="0" fillId="0" borderId="28" xfId="0" applyNumberFormat="1" applyFont="1" applyFill="1" applyBorder="1" applyAlignment="1">
      <alignment horizontal="center" vertical="center" shrinkToFit="1"/>
    </xf>
    <xf numFmtId="216" fontId="0" fillId="0" borderId="29" xfId="0" applyNumberFormat="1" applyFont="1" applyFill="1" applyBorder="1" applyAlignment="1">
      <alignment horizontal="center" vertical="center" shrinkToFit="1"/>
    </xf>
    <xf numFmtId="177" fontId="3" fillId="0" borderId="17" xfId="0" applyNumberFormat="1" applyFont="1" applyFill="1" applyBorder="1" applyAlignment="1">
      <alignment horizontal="center" vertical="center" shrinkToFit="1"/>
    </xf>
    <xf numFmtId="38" fontId="3" fillId="0" borderId="0" xfId="49"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188" fontId="3" fillId="0" borderId="11" xfId="0" applyNumberFormat="1" applyFont="1" applyFill="1" applyBorder="1" applyAlignment="1">
      <alignment horizontal="center" vertical="center" shrinkToFit="1"/>
    </xf>
    <xf numFmtId="0" fontId="2" fillId="34" borderId="11" xfId="0" applyFont="1" applyFill="1" applyBorder="1" applyAlignment="1">
      <alignment horizontal="center" vertical="center"/>
    </xf>
    <xf numFmtId="216" fontId="0" fillId="0" borderId="30" xfId="0" applyNumberFormat="1" applyFont="1" applyFill="1" applyBorder="1" applyAlignment="1">
      <alignment horizontal="center" vertical="center" shrinkToFit="1"/>
    </xf>
    <xf numFmtId="216" fontId="0" fillId="0" borderId="31" xfId="0" applyNumberFormat="1" applyFont="1" applyFill="1" applyBorder="1" applyAlignment="1">
      <alignment horizontal="center" vertical="center" shrinkToFit="1"/>
    </xf>
    <xf numFmtId="216" fontId="0" fillId="0" borderId="32" xfId="0" applyNumberFormat="1" applyFont="1" applyFill="1" applyBorder="1" applyAlignment="1">
      <alignment horizontal="center" vertical="center" shrinkToFit="1"/>
    </xf>
    <xf numFmtId="216" fontId="0" fillId="0" borderId="33" xfId="0" applyNumberFormat="1" applyFont="1" applyFill="1" applyBorder="1" applyAlignment="1">
      <alignment horizontal="center" vertical="center" shrinkToFit="1"/>
    </xf>
    <xf numFmtId="216" fontId="0" fillId="0" borderId="34" xfId="0" applyNumberFormat="1" applyFont="1" applyFill="1" applyBorder="1" applyAlignment="1">
      <alignment horizontal="center" vertical="center" shrinkToFit="1"/>
    </xf>
    <xf numFmtId="177" fontId="3" fillId="0" borderId="14" xfId="0" applyNumberFormat="1" applyFont="1" applyFill="1" applyBorder="1" applyAlignment="1">
      <alignment horizontal="center" vertical="center" shrinkToFit="1"/>
    </xf>
    <xf numFmtId="0" fontId="3" fillId="0" borderId="14" xfId="0" applyFont="1" applyFill="1" applyBorder="1" applyAlignment="1">
      <alignment horizontal="center" vertical="center"/>
    </xf>
    <xf numFmtId="192" fontId="3" fillId="0" borderId="13" xfId="0" applyNumberFormat="1" applyFont="1" applyFill="1" applyBorder="1" applyAlignment="1">
      <alignment horizontal="center" vertical="center" shrinkToFit="1"/>
    </xf>
    <xf numFmtId="190" fontId="3" fillId="0" borderId="20" xfId="0" applyNumberFormat="1" applyFont="1" applyFill="1" applyBorder="1" applyAlignment="1">
      <alignment horizontal="center" vertical="center" shrinkToFit="1"/>
    </xf>
    <xf numFmtId="38" fontId="3" fillId="0" borderId="0" xfId="49" applyFont="1" applyFill="1" applyAlignment="1">
      <alignment horizontal="center" vertical="center" shrinkToFit="1"/>
    </xf>
    <xf numFmtId="38" fontId="3" fillId="0" borderId="14" xfId="49"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49" applyNumberFormat="1" applyFont="1" applyFill="1" applyBorder="1" applyAlignment="1">
      <alignment horizontal="center" vertical="center"/>
    </xf>
    <xf numFmtId="0" fontId="3" fillId="0" borderId="20" xfId="49" applyNumberFormat="1"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6" xfId="49" applyFont="1" applyFill="1" applyBorder="1" applyAlignment="1">
      <alignment horizontal="center" vertical="center"/>
    </xf>
    <xf numFmtId="38" fontId="3" fillId="0" borderId="21" xfId="49" applyFont="1" applyFill="1" applyBorder="1" applyAlignment="1">
      <alignment horizontal="center" vertical="center"/>
    </xf>
    <xf numFmtId="0" fontId="2" fillId="0" borderId="10" xfId="0" applyFont="1" applyFill="1" applyBorder="1" applyAlignment="1">
      <alignment horizontal="center" vertical="center" shrinkToFit="1"/>
    </xf>
    <xf numFmtId="190" fontId="3" fillId="0" borderId="10"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38" fontId="3" fillId="0" borderId="24" xfId="49" applyFont="1" applyFill="1" applyBorder="1" applyAlignment="1">
      <alignment horizontal="center" vertical="center" shrinkToFit="1"/>
    </xf>
    <xf numFmtId="177" fontId="3" fillId="0" borderId="35"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38" fontId="3" fillId="0" borderId="19" xfId="49" applyFont="1" applyFill="1" applyBorder="1" applyAlignment="1">
      <alignment horizontal="center" vertical="center" wrapText="1"/>
    </xf>
    <xf numFmtId="0" fontId="0" fillId="0" borderId="14" xfId="0" applyFont="1" applyFill="1" applyBorder="1" applyAlignment="1">
      <alignment horizontal="center" vertical="center" shrinkToFit="1"/>
    </xf>
    <xf numFmtId="57" fontId="3" fillId="0" borderId="11" xfId="0" applyNumberFormat="1" applyFont="1" applyFill="1" applyBorder="1" applyAlignment="1">
      <alignment horizontal="center" vertical="center" shrinkToFit="1"/>
    </xf>
    <xf numFmtId="177" fontId="3" fillId="0" borderId="20" xfId="0" applyNumberFormat="1" applyFont="1" applyFill="1" applyBorder="1" applyAlignment="1">
      <alignment horizontal="center" vertical="center" shrinkToFit="1"/>
    </xf>
    <xf numFmtId="0" fontId="3" fillId="0" borderId="14" xfId="0" applyFont="1" applyFill="1" applyBorder="1" applyAlignment="1">
      <alignment horizontal="center" vertical="center" wrapText="1"/>
    </xf>
    <xf numFmtId="38" fontId="7" fillId="0" borderId="17" xfId="49" applyFont="1" applyFill="1" applyBorder="1" applyAlignment="1">
      <alignment horizontal="center" vertical="center" shrinkToFit="1"/>
    </xf>
    <xf numFmtId="190" fontId="3" fillId="34" borderId="12" xfId="0" applyNumberFormat="1" applyFont="1" applyFill="1" applyBorder="1" applyAlignment="1">
      <alignment horizontal="center" vertical="center" shrinkToFit="1"/>
    </xf>
    <xf numFmtId="38" fontId="3" fillId="34" borderId="16" xfId="49" applyNumberFormat="1" applyFont="1" applyFill="1" applyBorder="1" applyAlignment="1">
      <alignment horizontal="center" vertical="center" shrinkToFit="1"/>
    </xf>
    <xf numFmtId="177" fontId="3" fillId="34" borderId="15" xfId="0" applyNumberFormat="1" applyFont="1" applyFill="1" applyBorder="1" applyAlignment="1">
      <alignment horizontal="center" vertical="center" shrinkToFit="1"/>
    </xf>
    <xf numFmtId="0" fontId="3" fillId="34" borderId="10" xfId="0" applyFont="1" applyFill="1" applyBorder="1" applyAlignment="1">
      <alignment horizontal="center" vertical="center" shrinkToFit="1"/>
    </xf>
    <xf numFmtId="38" fontId="3" fillId="34" borderId="0" xfId="49" applyFont="1" applyFill="1" applyAlignment="1">
      <alignment horizontal="center" vertical="center" shrinkToFit="1"/>
    </xf>
    <xf numFmtId="38" fontId="3" fillId="34" borderId="10" xfId="49" applyFont="1" applyFill="1" applyBorder="1" applyAlignment="1">
      <alignment horizontal="center" vertical="center" shrinkToFit="1"/>
    </xf>
    <xf numFmtId="38" fontId="3" fillId="34" borderId="0" xfId="49" applyFont="1" applyFill="1" applyBorder="1" applyAlignment="1">
      <alignment horizontal="center" vertical="center" shrinkToFit="1"/>
    </xf>
    <xf numFmtId="38" fontId="3" fillId="34" borderId="17" xfId="49"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38" fontId="3" fillId="34" borderId="14" xfId="49" applyFont="1" applyFill="1" applyBorder="1" applyAlignment="1">
      <alignment horizontal="center" vertical="center" shrinkToFit="1"/>
    </xf>
    <xf numFmtId="177" fontId="3" fillId="34" borderId="10" xfId="0" applyNumberFormat="1" applyFont="1" applyFill="1" applyBorder="1" applyAlignment="1">
      <alignment horizontal="center" vertical="center" shrinkToFit="1"/>
    </xf>
    <xf numFmtId="216" fontId="0" fillId="34" borderId="30" xfId="0" applyNumberFormat="1"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177" fontId="3" fillId="34" borderId="17" xfId="0" applyNumberFormat="1" applyFont="1" applyFill="1" applyBorder="1" applyAlignment="1">
      <alignment horizontal="center" vertical="center" shrinkToFit="1"/>
    </xf>
    <xf numFmtId="177" fontId="3" fillId="34" borderId="14" xfId="0" applyNumberFormat="1" applyFont="1" applyFill="1" applyBorder="1" applyAlignment="1">
      <alignment horizontal="center" vertical="center" shrinkToFit="1"/>
    </xf>
    <xf numFmtId="0" fontId="3" fillId="0" borderId="18" xfId="0" applyFont="1" applyFill="1" applyBorder="1" applyAlignment="1">
      <alignment horizontal="center" vertical="center" shrinkToFit="1"/>
    </xf>
    <xf numFmtId="216"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lignment horizontal="center" vertical="center" shrinkToFit="1"/>
    </xf>
    <xf numFmtId="216" fontId="0" fillId="0" borderId="29" xfId="0" applyNumberFormat="1" applyFont="1" applyFill="1" applyBorder="1" applyAlignment="1" applyProtection="1">
      <alignment horizontal="center" vertical="center" shrinkToFit="1"/>
      <protection locked="0"/>
    </xf>
    <xf numFmtId="216" fontId="0" fillId="0" borderId="31" xfId="0" applyNumberFormat="1" applyFont="1" applyFill="1" applyBorder="1" applyAlignment="1" applyProtection="1">
      <alignment horizontal="center" vertical="center" shrinkToFit="1"/>
      <protection locked="0"/>
    </xf>
    <xf numFmtId="188" fontId="3" fillId="0" borderId="10" xfId="0" applyNumberFormat="1" applyFont="1" applyFill="1" applyBorder="1" applyAlignment="1">
      <alignment horizontal="center" vertical="center" shrinkToFit="1"/>
    </xf>
    <xf numFmtId="0" fontId="2" fillId="34" borderId="10" xfId="0" applyFont="1" applyFill="1" applyBorder="1" applyAlignment="1">
      <alignment horizontal="center" vertical="center"/>
    </xf>
    <xf numFmtId="216" fontId="0" fillId="0" borderId="36" xfId="0" applyNumberFormat="1" applyFont="1" applyFill="1" applyBorder="1" applyAlignment="1">
      <alignment horizontal="center" vertical="center" shrinkToFit="1"/>
    </xf>
    <xf numFmtId="216" fontId="0" fillId="0" borderId="37" xfId="0" applyNumberFormat="1" applyFont="1" applyFill="1" applyBorder="1" applyAlignment="1">
      <alignment horizontal="center" vertical="center" shrinkToFit="1"/>
    </xf>
    <xf numFmtId="216" fontId="0" fillId="0" borderId="38" xfId="0" applyNumberFormat="1" applyFont="1" applyFill="1" applyBorder="1" applyAlignment="1">
      <alignment horizontal="center" vertical="center" shrinkToFit="1"/>
    </xf>
    <xf numFmtId="216" fontId="0" fillId="0" borderId="39" xfId="0" applyNumberFormat="1" applyFont="1" applyFill="1" applyBorder="1" applyAlignment="1">
      <alignment horizontal="center" vertical="center" shrinkToFit="1"/>
    </xf>
    <xf numFmtId="216" fontId="0" fillId="0" borderId="40" xfId="0" applyNumberFormat="1" applyFont="1" applyFill="1" applyBorder="1" applyAlignment="1" applyProtection="1">
      <alignment horizontal="center" vertical="center" shrinkToFit="1"/>
      <protection locked="0"/>
    </xf>
    <xf numFmtId="57" fontId="3" fillId="0" borderId="10" xfId="0" applyNumberFormat="1" applyFont="1" applyFill="1" applyBorder="1" applyAlignment="1">
      <alignment horizontal="center" vertical="center" shrinkToFit="1"/>
    </xf>
    <xf numFmtId="38" fontId="2" fillId="34" borderId="10" xfId="49" applyFont="1" applyFill="1" applyBorder="1" applyAlignment="1">
      <alignment horizontal="center" vertical="center"/>
    </xf>
    <xf numFmtId="216" fontId="0" fillId="0" borderId="41" xfId="0" applyNumberFormat="1" applyFont="1" applyFill="1" applyBorder="1" applyAlignment="1">
      <alignment horizontal="center" vertical="center" shrinkToFit="1"/>
    </xf>
    <xf numFmtId="216" fontId="0" fillId="0" borderId="42" xfId="0" applyNumberFormat="1" applyFont="1" applyFill="1" applyBorder="1" applyAlignment="1">
      <alignment horizontal="center" vertical="center" shrinkToFit="1"/>
    </xf>
    <xf numFmtId="216" fontId="0" fillId="0" borderId="17" xfId="0" applyNumberFormat="1" applyFont="1" applyFill="1" applyBorder="1" applyAlignment="1">
      <alignment horizontal="center" vertical="center" shrinkToFit="1"/>
    </xf>
    <xf numFmtId="216" fontId="0" fillId="0" borderId="43" xfId="0" applyNumberFormat="1" applyFont="1" applyFill="1" applyBorder="1" applyAlignment="1">
      <alignment horizontal="center" vertical="center" shrinkToFit="1"/>
    </xf>
    <xf numFmtId="57" fontId="3" fillId="0" borderId="17" xfId="0" applyNumberFormat="1" applyFont="1" applyFill="1" applyBorder="1" applyAlignment="1">
      <alignment horizontal="center" vertical="center" shrinkToFit="1"/>
    </xf>
    <xf numFmtId="0" fontId="3" fillId="0" borderId="16" xfId="0" applyFont="1" applyFill="1" applyBorder="1" applyAlignment="1">
      <alignment horizontal="center" vertical="center" shrinkToFit="1"/>
    </xf>
    <xf numFmtId="188" fontId="3" fillId="0" borderId="14" xfId="0" applyNumberFormat="1" applyFont="1" applyFill="1" applyBorder="1" applyAlignment="1">
      <alignment horizontal="center" vertical="center" shrinkToFit="1"/>
    </xf>
    <xf numFmtId="216" fontId="0" fillId="0" borderId="44" xfId="0" applyNumberFormat="1" applyFont="1" applyFill="1" applyBorder="1" applyAlignment="1">
      <alignment horizontal="center" vertical="center" shrinkToFit="1"/>
    </xf>
    <xf numFmtId="216" fontId="0" fillId="0" borderId="45" xfId="0" applyNumberFormat="1" applyFont="1" applyFill="1" applyBorder="1" applyAlignment="1">
      <alignment horizontal="center" vertical="center" shrinkToFit="1"/>
    </xf>
    <xf numFmtId="216" fontId="0" fillId="0" borderId="14" xfId="0" applyNumberFormat="1" applyFont="1" applyFill="1" applyBorder="1" applyAlignment="1">
      <alignment horizontal="center" vertical="center" shrinkToFit="1"/>
    </xf>
    <xf numFmtId="216" fontId="0" fillId="0" borderId="46" xfId="0" applyNumberFormat="1" applyFont="1" applyFill="1" applyBorder="1" applyAlignment="1">
      <alignment horizontal="center" vertical="center" shrinkToFit="1"/>
    </xf>
    <xf numFmtId="57" fontId="3" fillId="0" borderId="14" xfId="0" applyNumberFormat="1" applyFont="1" applyFill="1" applyBorder="1" applyAlignment="1">
      <alignment horizontal="center" vertical="center" shrinkToFit="1"/>
    </xf>
    <xf numFmtId="0" fontId="3" fillId="0" borderId="21" xfId="0" applyFont="1" applyFill="1" applyBorder="1" applyAlignment="1">
      <alignment horizontal="center" vertical="center" shrinkToFit="1"/>
    </xf>
    <xf numFmtId="57"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188" fontId="3" fillId="0" borderId="0" xfId="0" applyNumberFormat="1" applyFont="1" applyFill="1" applyBorder="1" applyAlignment="1">
      <alignment horizontal="center" vertical="center" shrinkToFit="1"/>
    </xf>
    <xf numFmtId="216" fontId="0" fillId="34" borderId="44" xfId="0" applyNumberFormat="1" applyFont="1" applyFill="1" applyBorder="1" applyAlignment="1">
      <alignment horizontal="center" vertical="center" shrinkToFit="1"/>
    </xf>
    <xf numFmtId="216" fontId="0" fillId="0" borderId="0" xfId="0" applyNumberFormat="1" applyFont="1" applyFill="1" applyBorder="1" applyAlignment="1">
      <alignment horizontal="center" vertical="center" shrinkToFit="1"/>
    </xf>
    <xf numFmtId="57" fontId="3" fillId="34" borderId="0" xfId="0" applyNumberFormat="1" applyFont="1" applyFill="1" applyBorder="1" applyAlignment="1">
      <alignment horizontal="center" vertical="center" shrinkToFit="1"/>
    </xf>
    <xf numFmtId="0" fontId="3" fillId="34" borderId="0" xfId="0" applyFont="1" applyFill="1" applyBorder="1" applyAlignment="1">
      <alignment horizontal="center" vertical="center" wrapText="1"/>
    </xf>
    <xf numFmtId="0" fontId="3" fillId="34" borderId="0"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0" xfId="0" applyFont="1" applyFill="1" applyBorder="1" applyAlignment="1">
      <alignment horizontal="center" vertical="center"/>
    </xf>
    <xf numFmtId="177" fontId="3" fillId="34" borderId="11" xfId="0" applyNumberFormat="1" applyFont="1" applyFill="1" applyBorder="1" applyAlignment="1">
      <alignment horizontal="center" vertical="center" shrinkToFit="1"/>
    </xf>
    <xf numFmtId="188" fontId="3" fillId="0" borderId="17"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shrinkToFit="1"/>
    </xf>
    <xf numFmtId="202" fontId="3" fillId="0" borderId="20" xfId="49" applyNumberFormat="1" applyFont="1" applyFill="1" applyBorder="1" applyAlignment="1">
      <alignment horizontal="center" vertical="center" shrinkToFit="1"/>
    </xf>
    <xf numFmtId="211" fontId="3" fillId="0" borderId="11" xfId="0" applyNumberFormat="1" applyFont="1" applyFill="1" applyBorder="1" applyAlignment="1">
      <alignment horizontal="center" vertical="center" shrinkToFit="1"/>
    </xf>
    <xf numFmtId="188" fontId="3" fillId="0" borderId="18" xfId="0" applyNumberFormat="1" applyFont="1" applyFill="1" applyBorder="1" applyAlignment="1">
      <alignment horizontal="center" vertical="center" shrinkToFit="1"/>
    </xf>
    <xf numFmtId="0" fontId="3" fillId="0" borderId="18" xfId="0" applyFont="1" applyFill="1" applyBorder="1" applyAlignment="1">
      <alignment horizontal="center" vertical="center"/>
    </xf>
    <xf numFmtId="177" fontId="3" fillId="0" borderId="47" xfId="0" applyNumberFormat="1" applyFont="1" applyFill="1" applyBorder="1" applyAlignment="1">
      <alignment horizontal="center" vertical="center" shrinkToFit="1"/>
    </xf>
    <xf numFmtId="0" fontId="0" fillId="0" borderId="0" xfId="0" applyAlignment="1">
      <alignment horizontal="center" vertical="center"/>
    </xf>
    <xf numFmtId="191" fontId="2" fillId="35" borderId="12" xfId="49" applyNumberFormat="1" applyFont="1" applyFill="1" applyBorder="1" applyAlignment="1">
      <alignment horizontal="left" vertical="center"/>
    </xf>
    <xf numFmtId="190" fontId="3" fillId="35" borderId="12" xfId="0" applyNumberFormat="1" applyFont="1" applyFill="1" applyBorder="1" applyAlignment="1">
      <alignment horizontal="center" vertical="center" shrinkToFit="1"/>
    </xf>
    <xf numFmtId="38" fontId="2" fillId="35" borderId="12" xfId="49" applyFont="1" applyFill="1" applyBorder="1" applyAlignment="1">
      <alignment horizontal="center" vertical="center"/>
    </xf>
    <xf numFmtId="191" fontId="2" fillId="35" borderId="11" xfId="0" applyNumberFormat="1" applyFont="1" applyFill="1" applyBorder="1" applyAlignment="1">
      <alignment horizontal="left" vertical="center"/>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shrinkToFit="1"/>
    </xf>
    <xf numFmtId="0" fontId="0" fillId="35" borderId="12"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0" xfId="0" applyFont="1" applyAlignment="1">
      <alignment vertical="center"/>
    </xf>
    <xf numFmtId="188" fontId="0" fillId="0" borderId="11" xfId="0" applyNumberFormat="1" applyFont="1" applyFill="1" applyBorder="1" applyAlignment="1">
      <alignment horizontal="center" vertical="center" shrinkToFit="1"/>
    </xf>
    <xf numFmtId="190" fontId="0" fillId="0" borderId="20" xfId="0" applyNumberFormat="1" applyFont="1" applyFill="1" applyBorder="1" applyAlignment="1">
      <alignment horizontal="center" vertical="center" shrinkToFit="1"/>
    </xf>
    <xf numFmtId="190" fontId="0" fillId="35" borderId="12" xfId="0" applyNumberFormat="1" applyFont="1" applyFill="1" applyBorder="1" applyAlignment="1">
      <alignment horizontal="center" vertical="center" shrinkToFit="1"/>
    </xf>
    <xf numFmtId="188" fontId="0" fillId="35" borderId="11" xfId="0" applyNumberFormat="1" applyFont="1" applyFill="1" applyBorder="1" applyAlignment="1">
      <alignment horizontal="center" vertical="center" shrinkToFit="1"/>
    </xf>
    <xf numFmtId="188" fontId="0" fillId="0" borderId="10" xfId="0" applyNumberFormat="1" applyFont="1" applyFill="1" applyBorder="1" applyAlignment="1">
      <alignment horizontal="center" vertical="center" shrinkToFit="1"/>
    </xf>
    <xf numFmtId="188" fontId="0" fillId="0" borderId="14" xfId="0" applyNumberFormat="1" applyFont="1" applyFill="1" applyBorder="1" applyAlignment="1">
      <alignment horizontal="center" vertical="center" shrinkToFit="1"/>
    </xf>
    <xf numFmtId="188" fontId="0" fillId="0" borderId="0" xfId="0" applyNumberFormat="1" applyFont="1" applyFill="1" applyBorder="1" applyAlignment="1">
      <alignment horizontal="center" vertical="center" shrinkToFit="1"/>
    </xf>
    <xf numFmtId="0" fontId="0" fillId="0" borderId="14" xfId="0" applyFont="1" applyFill="1" applyBorder="1" applyAlignment="1">
      <alignment horizontal="center" vertical="center"/>
    </xf>
    <xf numFmtId="0" fontId="9" fillId="0" borderId="0" xfId="0" applyFont="1" applyAlignment="1">
      <alignment vertical="center"/>
    </xf>
    <xf numFmtId="38" fontId="2" fillId="0" borderId="11" xfId="49" applyFont="1" applyFill="1" applyBorder="1" applyAlignment="1">
      <alignment horizontal="center" vertical="center"/>
    </xf>
    <xf numFmtId="38" fontId="2" fillId="35" borderId="11" xfId="49"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38" fontId="2" fillId="0" borderId="12" xfId="49" applyFont="1" applyFill="1" applyBorder="1" applyAlignment="1">
      <alignment horizontal="center" vertical="center" shrinkToFit="1"/>
    </xf>
    <xf numFmtId="38" fontId="2" fillId="0" borderId="11" xfId="49"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0" xfId="0" applyAlignment="1">
      <alignment horizontal="left" vertical="center"/>
    </xf>
    <xf numFmtId="0" fontId="0" fillId="35" borderId="11"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2" xfId="0" applyFont="1" applyFill="1" applyBorder="1" applyAlignment="1">
      <alignment horizontal="left" vertical="center" shrinkToFit="1"/>
    </xf>
    <xf numFmtId="0" fontId="3" fillId="35" borderId="11" xfId="0" applyFont="1" applyFill="1" applyBorder="1" applyAlignment="1">
      <alignment horizontal="left" vertical="center" shrinkToFit="1"/>
    </xf>
    <xf numFmtId="188" fontId="45" fillId="0" borderId="17" xfId="0" applyNumberFormat="1" applyFont="1" applyFill="1" applyBorder="1" applyAlignment="1">
      <alignment horizontal="center" vertical="center"/>
    </xf>
    <xf numFmtId="38" fontId="2" fillId="35" borderId="10" xfId="49" applyFont="1" applyFill="1" applyBorder="1" applyAlignment="1">
      <alignment horizontal="center" vertical="center"/>
    </xf>
    <xf numFmtId="191" fontId="2" fillId="35" borderId="10" xfId="0" applyNumberFormat="1" applyFont="1" applyFill="1" applyBorder="1" applyAlignment="1">
      <alignment horizontal="left" vertical="center"/>
    </xf>
    <xf numFmtId="0" fontId="3" fillId="35" borderId="10" xfId="0" applyFont="1" applyFill="1" applyBorder="1" applyAlignment="1">
      <alignment horizontal="left" vertical="center" shrinkToFit="1"/>
    </xf>
    <xf numFmtId="0" fontId="0" fillId="35" borderId="10" xfId="0" applyFont="1" applyFill="1" applyBorder="1" applyAlignment="1">
      <alignment horizontal="center" vertical="center" shrinkToFit="1"/>
    </xf>
    <xf numFmtId="190" fontId="0" fillId="35" borderId="10" xfId="0" applyNumberFormat="1" applyFont="1" applyFill="1" applyBorder="1" applyAlignment="1">
      <alignment horizontal="center" vertical="center" shrinkToFit="1"/>
    </xf>
    <xf numFmtId="190" fontId="3" fillId="35" borderId="10" xfId="0" applyNumberFormat="1" applyFont="1" applyFill="1" applyBorder="1" applyAlignment="1">
      <alignment horizontal="center" vertical="center" shrinkToFit="1"/>
    </xf>
    <xf numFmtId="38" fontId="3" fillId="34" borderId="13" xfId="49"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34" borderId="12"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2"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38" fontId="3" fillId="34" borderId="13" xfId="49" applyFont="1" applyFill="1" applyBorder="1" applyAlignment="1">
      <alignment horizontal="center" vertical="center" wrapText="1" shrinkToFit="1"/>
    </xf>
    <xf numFmtId="38" fontId="3" fillId="34" borderId="48" xfId="49"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38" fontId="3" fillId="34" borderId="12" xfId="49" applyFont="1" applyFill="1" applyBorder="1" applyAlignment="1">
      <alignment horizontal="center" vertical="center" shrinkToFit="1"/>
    </xf>
    <xf numFmtId="38" fontId="3" fillId="34" borderId="11" xfId="49"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2" fillId="34" borderId="13" xfId="0" applyFont="1" applyFill="1" applyBorder="1" applyAlignment="1">
      <alignment horizontal="left" vertical="center" shrinkToFit="1"/>
    </xf>
    <xf numFmtId="191" fontId="3" fillId="0" borderId="12" xfId="49" applyNumberFormat="1" applyFont="1" applyFill="1" applyBorder="1" applyAlignment="1">
      <alignment horizontal="left" vertical="center" wrapText="1"/>
    </xf>
    <xf numFmtId="191" fontId="3" fillId="0" borderId="11" xfId="49" applyNumberFormat="1" applyFont="1" applyFill="1" applyBorder="1" applyAlignment="1">
      <alignment horizontal="left" vertical="center" wrapText="1"/>
    </xf>
    <xf numFmtId="0" fontId="3"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shrinkToFit="1"/>
    </xf>
    <xf numFmtId="0" fontId="2" fillId="0" borderId="11" xfId="0" applyFont="1" applyFill="1" applyBorder="1" applyAlignment="1">
      <alignment horizontal="left" vertical="center" shrinkToFit="1"/>
    </xf>
    <xf numFmtId="191" fontId="2" fillId="0" borderId="12" xfId="49" applyNumberFormat="1" applyFont="1" applyFill="1" applyBorder="1" applyAlignment="1">
      <alignment horizontal="left" vertical="center"/>
    </xf>
    <xf numFmtId="191" fontId="2" fillId="0" borderId="11" xfId="49" applyNumberFormat="1" applyFont="1" applyFill="1" applyBorder="1" applyAlignment="1">
      <alignment horizontal="left" vertical="center"/>
    </xf>
    <xf numFmtId="191" fontId="7" fillId="0" borderId="12" xfId="49" applyNumberFormat="1" applyFont="1" applyFill="1" applyBorder="1" applyAlignment="1">
      <alignment horizontal="left" vertical="center" wrapText="1"/>
    </xf>
    <xf numFmtId="191" fontId="7" fillId="0" borderId="11" xfId="49" applyNumberFormat="1" applyFont="1" applyFill="1" applyBorder="1" applyAlignment="1">
      <alignment horizontal="left" vertical="center" wrapText="1"/>
    </xf>
    <xf numFmtId="191" fontId="2" fillId="0" borderId="12" xfId="49" applyNumberFormat="1" applyFont="1" applyFill="1" applyBorder="1" applyAlignment="1">
      <alignment horizontal="left" vertical="center" wrapText="1"/>
    </xf>
    <xf numFmtId="191" fontId="2" fillId="0" borderId="11" xfId="49" applyNumberFormat="1" applyFont="1" applyFill="1" applyBorder="1" applyAlignment="1">
      <alignment horizontal="left" vertical="center" wrapText="1"/>
    </xf>
    <xf numFmtId="0" fontId="3" fillId="34" borderId="12" xfId="0" applyFont="1" applyFill="1" applyBorder="1" applyAlignment="1">
      <alignment horizontal="left" vertical="center" wrapText="1" shrinkToFit="1"/>
    </xf>
    <xf numFmtId="0" fontId="3" fillId="34" borderId="11" xfId="0" applyFont="1" applyFill="1" applyBorder="1" applyAlignment="1">
      <alignment horizontal="left" vertical="center" wrapText="1" shrinkToFit="1"/>
    </xf>
    <xf numFmtId="38" fontId="3" fillId="0" borderId="12" xfId="49" applyFont="1" applyFill="1" applyBorder="1" applyAlignment="1">
      <alignment horizontal="center" vertical="center" wrapText="1" shrinkToFit="1"/>
    </xf>
    <xf numFmtId="38" fontId="3" fillId="0" borderId="11" xfId="49" applyFont="1" applyFill="1" applyBorder="1" applyAlignment="1">
      <alignment horizontal="center" vertical="center" wrapText="1" shrinkToFit="1"/>
    </xf>
    <xf numFmtId="38" fontId="3" fillId="0" borderId="16" xfId="49" applyFont="1" applyFill="1" applyBorder="1" applyAlignment="1">
      <alignment horizontal="center" vertical="center" shrinkToFit="1"/>
    </xf>
    <xf numFmtId="38" fontId="3" fillId="0" borderId="21" xfId="49" applyFont="1" applyFill="1" applyBorder="1" applyAlignment="1">
      <alignment horizontal="center" vertical="center" shrinkToFit="1"/>
    </xf>
    <xf numFmtId="38" fontId="3" fillId="0" borderId="20" xfId="49" applyFont="1" applyFill="1" applyBorder="1" applyAlignment="1">
      <alignment horizontal="center" vertical="center" shrinkToFit="1"/>
    </xf>
    <xf numFmtId="38" fontId="3" fillId="0" borderId="17" xfId="49" applyFont="1" applyFill="1" applyBorder="1" applyAlignment="1">
      <alignment horizontal="center" vertical="center" shrinkToFit="1"/>
    </xf>
    <xf numFmtId="38" fontId="3" fillId="0" borderId="18" xfId="49" applyFont="1" applyFill="1" applyBorder="1" applyAlignment="1">
      <alignment horizontal="center" vertical="center" shrinkToFit="1"/>
    </xf>
    <xf numFmtId="38" fontId="3" fillId="0" borderId="14" xfId="49" applyFont="1" applyFill="1" applyBorder="1" applyAlignment="1">
      <alignment horizontal="center" vertical="center" shrinkToFit="1"/>
    </xf>
    <xf numFmtId="38" fontId="3" fillId="0" borderId="12" xfId="49" applyFont="1" applyFill="1" applyBorder="1" applyAlignment="1">
      <alignment horizontal="center" vertical="center" shrinkToFit="1"/>
    </xf>
    <xf numFmtId="38" fontId="3" fillId="0" borderId="11" xfId="49" applyFont="1" applyFill="1" applyBorder="1" applyAlignment="1">
      <alignment horizontal="center" vertical="center" shrinkToFit="1"/>
    </xf>
    <xf numFmtId="38" fontId="3" fillId="0" borderId="13" xfId="49" applyFont="1" applyFill="1" applyBorder="1" applyAlignment="1">
      <alignment horizontal="center" vertical="center" shrinkToFit="1"/>
    </xf>
    <xf numFmtId="177" fontId="3" fillId="0" borderId="18" xfId="0" applyNumberFormat="1" applyFont="1" applyFill="1" applyBorder="1" applyAlignment="1">
      <alignment horizontal="center" vertical="center" shrinkToFit="1"/>
    </xf>
    <xf numFmtId="177" fontId="3" fillId="0" borderId="21" xfId="0" applyNumberFormat="1" applyFont="1" applyFill="1" applyBorder="1" applyAlignment="1">
      <alignment horizontal="center" vertical="center" shrinkToFit="1"/>
    </xf>
    <xf numFmtId="0" fontId="2" fillId="0" borderId="13" xfId="0" applyFont="1" applyFill="1" applyBorder="1" applyAlignment="1">
      <alignment horizontal="left" vertical="center" shrinkToFit="1"/>
    </xf>
    <xf numFmtId="0" fontId="0" fillId="0" borderId="13" xfId="0" applyFont="1" applyFill="1" applyBorder="1" applyAlignment="1">
      <alignment horizontal="left" vertical="center" shrinkToFit="1"/>
    </xf>
    <xf numFmtId="38" fontId="3" fillId="0" borderId="10" xfId="49" applyFont="1" applyFill="1" applyBorder="1" applyAlignment="1">
      <alignment horizontal="center" vertical="center" shrinkToFit="1"/>
    </xf>
    <xf numFmtId="0" fontId="0" fillId="0" borderId="12" xfId="0" applyFont="1" applyFill="1" applyBorder="1" applyAlignment="1">
      <alignment horizontal="left" vertical="center" shrinkToFit="1"/>
    </xf>
    <xf numFmtId="0" fontId="0" fillId="0" borderId="11" xfId="0" applyFont="1" applyFill="1" applyBorder="1" applyAlignment="1">
      <alignment horizontal="left" vertical="center" shrinkToFit="1"/>
    </xf>
    <xf numFmtId="38" fontId="2" fillId="0" borderId="12" xfId="49" applyFont="1" applyFill="1" applyBorder="1" applyAlignment="1">
      <alignment horizontal="left" vertical="center" shrinkToFit="1"/>
    </xf>
    <xf numFmtId="38" fontId="2" fillId="0" borderId="11" xfId="49" applyFont="1" applyFill="1" applyBorder="1" applyAlignment="1">
      <alignment horizontal="left" vertical="center" shrinkToFit="1"/>
    </xf>
    <xf numFmtId="0" fontId="3" fillId="0" borderId="11" xfId="0" applyFont="1" applyFill="1" applyBorder="1" applyAlignment="1">
      <alignment horizontal="left" vertical="center" wrapText="1" shrinkToFi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177" fontId="3" fillId="0" borderId="20" xfId="0" applyNumberFormat="1" applyFont="1" applyFill="1" applyBorder="1" applyAlignment="1">
      <alignment horizontal="center" vertical="center" shrinkToFit="1"/>
    </xf>
    <xf numFmtId="177" fontId="3" fillId="0" borderId="19" xfId="0" applyNumberFormat="1" applyFont="1" applyFill="1" applyBorder="1" applyAlignment="1">
      <alignment horizontal="center" vertical="center" shrinkToFit="1"/>
    </xf>
    <xf numFmtId="38" fontId="3" fillId="0" borderId="24" xfId="49"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shrinkToFit="1"/>
    </xf>
    <xf numFmtId="0" fontId="3" fillId="0" borderId="10" xfId="0" applyFont="1" applyFill="1" applyBorder="1" applyAlignment="1">
      <alignment horizontal="left" vertical="center" wrapText="1" shrinkToFi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6" xfId="49" applyFont="1" applyFill="1" applyBorder="1" applyAlignment="1">
      <alignment horizontal="center" vertical="center"/>
    </xf>
    <xf numFmtId="38" fontId="3" fillId="0" borderId="21" xfId="49" applyFont="1" applyFill="1" applyBorder="1" applyAlignment="1">
      <alignment horizontal="center" vertical="center"/>
    </xf>
    <xf numFmtId="0" fontId="2"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38" fontId="3" fillId="0" borderId="13" xfId="49"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3" fontId="3" fillId="0" borderId="12" xfId="0" applyNumberFormat="1" applyFont="1" applyFill="1" applyBorder="1" applyAlignment="1">
      <alignment horizontal="center" vertical="center" shrinkToFit="1"/>
    </xf>
    <xf numFmtId="0" fontId="3" fillId="34" borderId="13" xfId="0" applyFont="1" applyFill="1" applyBorder="1" applyAlignment="1">
      <alignment horizontal="center" vertical="center"/>
    </xf>
    <xf numFmtId="38" fontId="3" fillId="0" borderId="48" xfId="49" applyFont="1" applyFill="1" applyBorder="1" applyAlignment="1">
      <alignment horizontal="center" vertical="center" shrinkToFit="1"/>
    </xf>
    <xf numFmtId="38" fontId="3" fillId="0" borderId="16" xfId="49" applyFont="1" applyFill="1" applyBorder="1" applyAlignment="1">
      <alignment horizontal="center" vertical="center" wrapText="1" shrinkToFit="1"/>
    </xf>
    <xf numFmtId="38" fontId="3" fillId="0" borderId="21" xfId="49" applyFont="1" applyFill="1" applyBorder="1" applyAlignment="1">
      <alignment horizontal="center" vertical="center" wrapText="1" shrinkToFit="1"/>
    </xf>
    <xf numFmtId="38" fontId="3" fillId="0" borderId="12" xfId="49" applyFont="1" applyFill="1" applyBorder="1" applyAlignment="1">
      <alignment horizontal="left" vertical="center" shrinkToFit="1"/>
    </xf>
    <xf numFmtId="38" fontId="3" fillId="0" borderId="11" xfId="49" applyFont="1" applyFill="1" applyBorder="1" applyAlignment="1">
      <alignment horizontal="left" vertical="center" shrinkToFit="1"/>
    </xf>
    <xf numFmtId="38" fontId="3" fillId="0" borderId="22" xfId="49" applyFont="1" applyFill="1" applyBorder="1" applyAlignment="1">
      <alignment horizontal="left" vertical="center" shrinkToFit="1"/>
    </xf>
    <xf numFmtId="38" fontId="3" fillId="0" borderId="49" xfId="49" applyFont="1" applyFill="1" applyBorder="1" applyAlignment="1">
      <alignment horizontal="left" vertical="center" shrinkToFit="1"/>
    </xf>
    <xf numFmtId="38" fontId="3" fillId="0" borderId="48" xfId="49" applyFont="1" applyFill="1" applyBorder="1" applyAlignment="1">
      <alignment horizontal="left" vertical="center" shrinkToFit="1"/>
    </xf>
    <xf numFmtId="0" fontId="1" fillId="34" borderId="12" xfId="0" applyFont="1" applyFill="1" applyBorder="1" applyAlignment="1">
      <alignment horizontal="left" vertical="center" wrapText="1" shrinkToFit="1"/>
    </xf>
    <xf numFmtId="0" fontId="1" fillId="34" borderId="11" xfId="0" applyFont="1" applyFill="1" applyBorder="1" applyAlignment="1">
      <alignment horizontal="left" vertical="center" wrapText="1" shrinkToFit="1"/>
    </xf>
    <xf numFmtId="0" fontId="3" fillId="34" borderId="12"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3" fillId="0" borderId="22"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3" fillId="0" borderId="48"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0" xfId="0" applyFont="1" applyFill="1" applyBorder="1" applyAlignment="1">
      <alignment horizontal="left" vertical="center" shrinkToFit="1"/>
    </xf>
    <xf numFmtId="0" fontId="3" fillId="0" borderId="48" xfId="0" applyFont="1" applyFill="1" applyBorder="1" applyAlignment="1">
      <alignment horizontal="left" vertical="center" shrinkToFit="1"/>
    </xf>
    <xf numFmtId="38" fontId="3" fillId="0" borderId="22" xfId="49" applyFont="1" applyFill="1" applyBorder="1" applyAlignment="1">
      <alignment horizontal="center" vertical="center" wrapText="1" shrinkToFit="1"/>
    </xf>
    <xf numFmtId="38" fontId="3" fillId="0" borderId="49" xfId="49" applyFont="1" applyFill="1" applyBorder="1" applyAlignment="1">
      <alignment horizontal="center" vertical="center" wrapText="1" shrinkToFit="1"/>
    </xf>
    <xf numFmtId="0" fontId="3" fillId="0" borderId="13"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7" fillId="0" borderId="12"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38" fontId="7" fillId="0" borderId="12" xfId="49" applyFont="1" applyFill="1" applyBorder="1" applyAlignment="1">
      <alignment horizontal="center" vertical="center" wrapText="1" shrinkToFit="1"/>
    </xf>
    <xf numFmtId="38" fontId="7" fillId="0" borderId="11" xfId="49"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xf>
    <xf numFmtId="0" fontId="3" fillId="34" borderId="13"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38" fontId="7" fillId="34" borderId="20" xfId="49" applyFont="1" applyFill="1" applyBorder="1" applyAlignment="1">
      <alignment horizontal="center" vertical="center" wrapText="1" shrinkToFit="1"/>
    </xf>
    <xf numFmtId="38" fontId="7" fillId="34" borderId="16" xfId="49" applyFont="1" applyFill="1" applyBorder="1" applyAlignment="1">
      <alignment horizontal="center" vertical="center" shrinkToFit="1"/>
    </xf>
    <xf numFmtId="38" fontId="7" fillId="34" borderId="18" xfId="49" applyFont="1" applyFill="1" applyBorder="1" applyAlignment="1">
      <alignment horizontal="center" vertical="center" shrinkToFit="1"/>
    </xf>
    <xf numFmtId="38" fontId="7" fillId="34" borderId="21" xfId="49" applyFont="1" applyFill="1" applyBorder="1" applyAlignment="1">
      <alignment horizontal="center" vertical="center" shrinkToFit="1"/>
    </xf>
    <xf numFmtId="0" fontId="7" fillId="0" borderId="11" xfId="0" applyFont="1" applyFill="1" applyBorder="1" applyAlignment="1">
      <alignment horizontal="left" vertical="center" shrinkToFit="1"/>
    </xf>
    <xf numFmtId="38" fontId="3" fillId="0" borderId="48" xfId="49" applyFont="1" applyFill="1" applyBorder="1" applyAlignment="1">
      <alignment horizontal="center" vertical="center" wrapText="1" shrinkToFit="1"/>
    </xf>
    <xf numFmtId="0" fontId="0" fillId="0" borderId="21" xfId="0" applyFont="1" applyFill="1" applyBorder="1" applyAlignment="1">
      <alignment horizontal="center" vertical="center"/>
    </xf>
    <xf numFmtId="38" fontId="3" fillId="0" borderId="13" xfId="0" applyNumberFormat="1" applyFont="1" applyFill="1" applyBorder="1" applyAlignment="1">
      <alignment horizontal="center" vertical="center" shrinkToFit="1"/>
    </xf>
    <xf numFmtId="3" fontId="3" fillId="0" borderId="22" xfId="0" applyNumberFormat="1" applyFont="1" applyFill="1" applyBorder="1" applyAlignment="1">
      <alignment horizontal="left" vertical="center"/>
    </xf>
    <xf numFmtId="3" fontId="3" fillId="0" borderId="49" xfId="0" applyNumberFormat="1" applyFont="1" applyFill="1" applyBorder="1" applyAlignment="1">
      <alignment horizontal="left" vertical="center"/>
    </xf>
    <xf numFmtId="3" fontId="3" fillId="0" borderId="48" xfId="0" applyNumberFormat="1" applyFont="1" applyFill="1" applyBorder="1" applyAlignment="1">
      <alignment horizontal="left" vertical="center"/>
    </xf>
    <xf numFmtId="191" fontId="3" fillId="0" borderId="22" xfId="0" applyNumberFormat="1" applyFont="1" applyBorder="1" applyAlignment="1">
      <alignment horizontal="center" vertical="center"/>
    </xf>
    <xf numFmtId="191" fontId="3" fillId="0" borderId="49" xfId="0" applyNumberFormat="1" applyFont="1" applyBorder="1" applyAlignment="1">
      <alignment horizontal="center" vertical="center"/>
    </xf>
    <xf numFmtId="191" fontId="3" fillId="0" borderId="48" xfId="0" applyNumberFormat="1" applyFont="1" applyBorder="1" applyAlignment="1">
      <alignment horizontal="center" vertical="center"/>
    </xf>
    <xf numFmtId="49" fontId="3" fillId="0" borderId="12"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191" fontId="3" fillId="0" borderId="12" xfId="0" applyNumberFormat="1" applyFont="1" applyBorder="1" applyAlignment="1">
      <alignment horizontal="center" vertical="center"/>
    </xf>
    <xf numFmtId="191" fontId="3" fillId="0" borderId="11" xfId="0" applyNumberFormat="1" applyFont="1" applyBorder="1" applyAlignment="1">
      <alignment horizontal="center" vertical="center"/>
    </xf>
    <xf numFmtId="38" fontId="7" fillId="0" borderId="13" xfId="49" applyFont="1" applyFill="1" applyBorder="1" applyAlignment="1">
      <alignment horizontal="left" vertical="center" wrapText="1" shrinkToFit="1"/>
    </xf>
    <xf numFmtId="0" fontId="1" fillId="34" borderId="12" xfId="0" applyFont="1" applyFill="1" applyBorder="1" applyAlignment="1">
      <alignment horizontal="center" vertical="center" wrapText="1" shrinkToFit="1"/>
    </xf>
    <xf numFmtId="0" fontId="1" fillId="34" borderId="11" xfId="0" applyFont="1" applyFill="1" applyBorder="1" applyAlignment="1">
      <alignment horizontal="center" vertical="center" wrapText="1" shrinkToFit="1"/>
    </xf>
    <xf numFmtId="0" fontId="10" fillId="0" borderId="0" xfId="0" applyFont="1" applyAlignment="1">
      <alignment horizontal="center" vertical="center"/>
    </xf>
    <xf numFmtId="0" fontId="0" fillId="34" borderId="12" xfId="0" applyFont="1" applyFill="1" applyBorder="1" applyAlignment="1">
      <alignment horizontal="center" vertical="center" wrapText="1" shrinkToFit="1"/>
    </xf>
    <xf numFmtId="0" fontId="0" fillId="34" borderId="11" xfId="0" applyFont="1" applyFill="1" applyBorder="1" applyAlignment="1">
      <alignment horizontal="center" vertical="center" wrapText="1" shrinkToFit="1"/>
    </xf>
    <xf numFmtId="0" fontId="0" fillId="34" borderId="12"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192" fontId="9" fillId="0" borderId="12" xfId="0" applyNumberFormat="1" applyFont="1" applyFill="1" applyBorder="1" applyAlignment="1">
      <alignment horizontal="center" vertical="center" shrinkToFit="1"/>
    </xf>
    <xf numFmtId="192" fontId="9" fillId="0" borderId="11" xfId="0" applyNumberFormat="1" applyFont="1" applyFill="1" applyBorder="1" applyAlignment="1">
      <alignment horizontal="center" vertical="center" shrinkToFit="1"/>
    </xf>
    <xf numFmtId="0" fontId="2" fillId="35" borderId="12"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3" fillId="35" borderId="12"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2" fillId="35" borderId="12" xfId="0" applyFont="1" applyFill="1" applyBorder="1" applyAlignment="1">
      <alignment horizontal="left" vertical="center" shrinkToFit="1"/>
    </xf>
    <xf numFmtId="0" fontId="2" fillId="35" borderId="11" xfId="0" applyFont="1" applyFill="1" applyBorder="1" applyAlignment="1">
      <alignment horizontal="left" vertical="center" shrinkToFit="1"/>
    </xf>
    <xf numFmtId="0" fontId="3" fillId="35" borderId="12" xfId="0" applyFont="1" applyFill="1" applyBorder="1" applyAlignment="1">
      <alignment horizontal="left" vertical="center" shrinkToFit="1"/>
    </xf>
    <xf numFmtId="0" fontId="3" fillId="35" borderId="11" xfId="0" applyFont="1" applyFill="1" applyBorder="1" applyAlignment="1">
      <alignment horizontal="left" vertical="center" shrinkToFit="1"/>
    </xf>
    <xf numFmtId="0" fontId="3" fillId="35" borderId="10"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2" fillId="35" borderId="10" xfId="0" applyFont="1" applyFill="1" applyBorder="1" applyAlignment="1">
      <alignment horizontal="left" vertical="center" shrinkToFit="1"/>
    </xf>
    <xf numFmtId="0" fontId="2" fillId="35" borderId="10" xfId="0" applyFont="1" applyFill="1" applyBorder="1" applyAlignment="1">
      <alignment horizontal="center" vertical="center" shrinkToFit="1"/>
    </xf>
    <xf numFmtId="192" fontId="9" fillId="35" borderId="10" xfId="0" applyNumberFormat="1" applyFont="1" applyFill="1" applyBorder="1" applyAlignment="1">
      <alignment horizontal="center" vertical="center" shrinkToFit="1"/>
    </xf>
    <xf numFmtId="192" fontId="9" fillId="35" borderId="11" xfId="0" applyNumberFormat="1" applyFont="1" applyFill="1" applyBorder="1" applyAlignment="1">
      <alignment horizontal="center" vertical="center" shrinkToFit="1"/>
    </xf>
    <xf numFmtId="192" fontId="9" fillId="35" borderId="12"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BQ259"/>
  <sheetViews>
    <sheetView showZeros="0" view="pageLayout" zoomScale="110" zoomScaleSheetLayoutView="120" zoomScalePageLayoutView="110" workbookViewId="0" topLeftCell="A1">
      <selection activeCell="K1" sqref="K1"/>
    </sheetView>
  </sheetViews>
  <sheetFormatPr defaultColWidth="9.00390625" defaultRowHeight="13.5"/>
  <cols>
    <col min="1" max="1" width="3.625" style="3" customWidth="1"/>
    <col min="2" max="2" width="14.375" style="1" customWidth="1"/>
    <col min="3" max="3" width="9.75390625" style="1" customWidth="1"/>
    <col min="4" max="5" width="6.625" style="1" customWidth="1"/>
    <col min="6" max="6" width="29.75390625" style="1" hidden="1" customWidth="1"/>
    <col min="7" max="7" width="23.00390625" style="1" hidden="1" customWidth="1"/>
    <col min="8" max="8" width="14.875" style="1" hidden="1" customWidth="1"/>
    <col min="9" max="9" width="18.125" style="4" customWidth="1"/>
    <col min="10" max="10" width="4.625" style="3" customWidth="1"/>
    <col min="11" max="12" width="5.375" style="4" customWidth="1"/>
    <col min="13" max="13" width="6.625" style="3" customWidth="1"/>
    <col min="14" max="14" width="7.25390625" style="3" customWidth="1"/>
    <col min="15" max="15" width="4.00390625" style="30" customWidth="1"/>
    <col min="16" max="21" width="4.00390625" style="3" customWidth="1"/>
    <col min="22" max="22" width="6.50390625" style="3" customWidth="1"/>
    <col min="23" max="23" width="7.625" style="3" customWidth="1"/>
    <col min="24" max="24" width="7.75390625" style="3" hidden="1" customWidth="1"/>
    <col min="25" max="26" width="7.875" style="3" hidden="1" customWidth="1"/>
    <col min="27" max="27" width="7.875" style="30" hidden="1" customWidth="1"/>
    <col min="28" max="29" width="7.875" style="3" hidden="1" customWidth="1"/>
    <col min="30" max="31" width="7.375" style="3" hidden="1" customWidth="1"/>
    <col min="32" max="32" width="18.125" style="3" hidden="1" customWidth="1"/>
    <col min="33" max="33" width="11.625" style="2" hidden="1" customWidth="1"/>
    <col min="34" max="36" width="8.875" style="2" hidden="1" customWidth="1"/>
    <col min="37" max="37" width="15.50390625" style="2" hidden="1" customWidth="1"/>
    <col min="38" max="38" width="8.875" style="2" hidden="1" customWidth="1"/>
    <col min="39" max="39" width="8.00390625" style="3" hidden="1" customWidth="1"/>
    <col min="40" max="40" width="6.625" style="4" hidden="1" customWidth="1"/>
    <col min="41" max="41" width="5.875" style="1" hidden="1" customWidth="1"/>
    <col min="42" max="42" width="4.50390625" style="1" hidden="1" customWidth="1"/>
    <col min="43" max="43" width="6.00390625" style="1" hidden="1" customWidth="1"/>
    <col min="44" max="44" width="7.375" style="2" hidden="1" customWidth="1"/>
    <col min="45" max="45" width="6.125" style="2" hidden="1" customWidth="1"/>
    <col min="46" max="46" width="5.625" style="2" hidden="1" customWidth="1"/>
    <col min="47" max="48" width="5.75390625" style="2" hidden="1" customWidth="1"/>
    <col min="49" max="49" width="7.25390625" style="2" hidden="1" customWidth="1"/>
    <col min="50" max="57" width="6.75390625" style="2" hidden="1" customWidth="1"/>
    <col min="58" max="64" width="6.75390625" style="1" hidden="1" customWidth="1"/>
    <col min="65" max="65" width="24.75390625" style="8" hidden="1" customWidth="1"/>
    <col min="66" max="66" width="45.125" style="8" hidden="1" customWidth="1"/>
    <col min="67" max="67" width="6.125" style="4" hidden="1" customWidth="1"/>
    <col min="68" max="68" width="9.50390625" style="4" hidden="1" customWidth="1"/>
    <col min="69" max="69" width="10.75390625" style="1" customWidth="1"/>
    <col min="70" max="16384" width="9.00390625" style="1" customWidth="1"/>
  </cols>
  <sheetData>
    <row r="1" ht="12" customHeight="1"/>
    <row r="2" spans="1:69" ht="12"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35"/>
      <c r="AH2" s="35"/>
      <c r="AI2" s="35"/>
      <c r="AJ2" s="35"/>
      <c r="AK2" s="35"/>
      <c r="AL2" s="35"/>
      <c r="AM2" s="49"/>
      <c r="AN2" s="49"/>
      <c r="AO2" s="49"/>
      <c r="AP2" s="49"/>
      <c r="AQ2" s="49"/>
      <c r="AR2" s="35"/>
      <c r="AS2" s="35"/>
      <c r="AT2" s="35"/>
      <c r="AU2" s="35"/>
      <c r="AV2" s="35"/>
      <c r="AW2" s="35"/>
      <c r="AX2" s="35"/>
      <c r="AY2" s="35"/>
      <c r="AZ2" s="35"/>
      <c r="BA2" s="35"/>
      <c r="BB2" s="35"/>
      <c r="BC2" s="35"/>
      <c r="BD2" s="35"/>
      <c r="BE2" s="35"/>
      <c r="BF2" s="49"/>
      <c r="BG2" s="49"/>
      <c r="BH2" s="49"/>
      <c r="BI2" s="49"/>
      <c r="BJ2" s="49"/>
      <c r="BK2" s="49"/>
      <c r="BL2" s="49"/>
      <c r="BM2" s="77"/>
      <c r="BN2" s="77"/>
      <c r="BO2" s="49"/>
      <c r="BP2" s="49"/>
      <c r="BQ2" s="4"/>
    </row>
    <row r="3" spans="1:69" ht="12.75" customHeight="1">
      <c r="A3" s="256" t="s">
        <v>286</v>
      </c>
      <c r="B3" s="256" t="s">
        <v>268</v>
      </c>
      <c r="C3" s="256" t="s">
        <v>486</v>
      </c>
      <c r="D3" s="87" t="s">
        <v>631</v>
      </c>
      <c r="E3" s="344" t="s">
        <v>284</v>
      </c>
      <c r="F3" s="287" t="s">
        <v>882</v>
      </c>
      <c r="G3" s="256" t="s">
        <v>491</v>
      </c>
      <c r="H3" s="256" t="s">
        <v>538</v>
      </c>
      <c r="I3" s="12" t="s">
        <v>502</v>
      </c>
      <c r="J3" s="278" t="s">
        <v>123</v>
      </c>
      <c r="K3" s="287" t="s">
        <v>124</v>
      </c>
      <c r="L3" s="346" t="s">
        <v>121</v>
      </c>
      <c r="M3" s="256" t="s">
        <v>644</v>
      </c>
      <c r="N3" s="256" t="s">
        <v>643</v>
      </c>
      <c r="O3" s="348" t="s">
        <v>539</v>
      </c>
      <c r="P3" s="349"/>
      <c r="Q3" s="349"/>
      <c r="R3" s="349"/>
      <c r="S3" s="349"/>
      <c r="T3" s="349"/>
      <c r="U3" s="350"/>
      <c r="V3" s="256" t="s">
        <v>513</v>
      </c>
      <c r="W3" s="278" t="s">
        <v>232</v>
      </c>
      <c r="X3" s="351" t="s">
        <v>521</v>
      </c>
      <c r="Y3" s="352"/>
      <c r="Z3" s="352"/>
      <c r="AA3" s="352"/>
      <c r="AB3" s="352"/>
      <c r="AC3" s="352"/>
      <c r="AD3" s="352"/>
      <c r="AE3" s="353"/>
      <c r="AF3" s="356" t="s">
        <v>522</v>
      </c>
      <c r="AG3" s="357"/>
      <c r="AH3" s="357"/>
      <c r="AI3" s="357"/>
      <c r="AJ3" s="357"/>
      <c r="AK3" s="289" t="s">
        <v>839</v>
      </c>
      <c r="AL3" s="339" t="s">
        <v>501</v>
      </c>
      <c r="AM3" s="12" t="s">
        <v>642</v>
      </c>
      <c r="AN3" s="278" t="s">
        <v>111</v>
      </c>
      <c r="AO3" s="278" t="s">
        <v>228</v>
      </c>
      <c r="AP3" s="341" t="s">
        <v>525</v>
      </c>
      <c r="AQ3" s="342"/>
      <c r="AR3" s="342"/>
      <c r="AS3" s="342"/>
      <c r="AT3" s="342"/>
      <c r="AU3" s="342"/>
      <c r="AV3" s="343"/>
      <c r="AW3" s="64" t="s">
        <v>436</v>
      </c>
      <c r="AX3" s="339" t="s">
        <v>526</v>
      </c>
      <c r="AY3" s="339" t="s">
        <v>527</v>
      </c>
      <c r="AZ3" s="339" t="s">
        <v>95</v>
      </c>
      <c r="BA3" s="339" t="s">
        <v>96</v>
      </c>
      <c r="BB3" s="339" t="s">
        <v>99</v>
      </c>
      <c r="BC3" s="339" t="s">
        <v>109</v>
      </c>
      <c r="BD3" s="339" t="s">
        <v>110</v>
      </c>
      <c r="BE3" s="339" t="s">
        <v>175</v>
      </c>
      <c r="BF3" s="256" t="s">
        <v>91</v>
      </c>
      <c r="BG3" s="256" t="s">
        <v>181</v>
      </c>
      <c r="BH3" s="256" t="s">
        <v>92</v>
      </c>
      <c r="BI3" s="256" t="s">
        <v>103</v>
      </c>
      <c r="BJ3" s="256" t="s">
        <v>93</v>
      </c>
      <c r="BK3" s="256" t="s">
        <v>360</v>
      </c>
      <c r="BL3" s="256" t="s">
        <v>94</v>
      </c>
      <c r="BM3" s="75" t="s">
        <v>158</v>
      </c>
      <c r="BN3" s="329" t="s">
        <v>161</v>
      </c>
      <c r="BO3" s="256" t="s">
        <v>407</v>
      </c>
      <c r="BP3" s="389" t="s">
        <v>803</v>
      </c>
      <c r="BQ3" s="27"/>
    </row>
    <row r="4" spans="1:69" ht="12.75" customHeight="1">
      <c r="A4" s="257"/>
      <c r="B4" s="257"/>
      <c r="C4" s="257"/>
      <c r="D4" s="88" t="s">
        <v>282</v>
      </c>
      <c r="E4" s="345"/>
      <c r="F4" s="288"/>
      <c r="G4" s="257"/>
      <c r="H4" s="257"/>
      <c r="I4" s="11" t="s">
        <v>129</v>
      </c>
      <c r="J4" s="309"/>
      <c r="K4" s="288"/>
      <c r="L4" s="347"/>
      <c r="M4" s="257"/>
      <c r="N4" s="257"/>
      <c r="O4" s="78" t="s">
        <v>114</v>
      </c>
      <c r="P4" s="78" t="s">
        <v>115</v>
      </c>
      <c r="Q4" s="78" t="s">
        <v>116</v>
      </c>
      <c r="R4" s="78" t="s">
        <v>117</v>
      </c>
      <c r="S4" s="78" t="s">
        <v>118</v>
      </c>
      <c r="T4" s="78" t="s">
        <v>119</v>
      </c>
      <c r="U4" s="11" t="s">
        <v>120</v>
      </c>
      <c r="V4" s="257"/>
      <c r="W4" s="309"/>
      <c r="X4" s="79" t="s">
        <v>518</v>
      </c>
      <c r="Y4" s="80" t="s">
        <v>134</v>
      </c>
      <c r="Z4" s="81" t="s">
        <v>233</v>
      </c>
      <c r="AA4" s="81" t="s">
        <v>125</v>
      </c>
      <c r="AB4" s="81" t="s">
        <v>234</v>
      </c>
      <c r="AC4" s="81" t="s">
        <v>235</v>
      </c>
      <c r="AD4" s="354" t="s">
        <v>120</v>
      </c>
      <c r="AE4" s="355"/>
      <c r="AF4" s="341" t="s">
        <v>523</v>
      </c>
      <c r="AG4" s="343"/>
      <c r="AH4" s="86" t="s">
        <v>500</v>
      </c>
      <c r="AI4" s="86" t="s">
        <v>519</v>
      </c>
      <c r="AJ4" s="89" t="s">
        <v>520</v>
      </c>
      <c r="AK4" s="290"/>
      <c r="AL4" s="340"/>
      <c r="AM4" s="11" t="s">
        <v>517</v>
      </c>
      <c r="AN4" s="309"/>
      <c r="AO4" s="309"/>
      <c r="AP4" s="82" t="s">
        <v>177</v>
      </c>
      <c r="AQ4" s="82" t="s">
        <v>178</v>
      </c>
      <c r="AR4" s="341" t="s">
        <v>127</v>
      </c>
      <c r="AS4" s="342"/>
      <c r="AT4" s="343"/>
      <c r="AU4" s="50" t="s">
        <v>517</v>
      </c>
      <c r="AV4" s="51" t="s">
        <v>366</v>
      </c>
      <c r="AW4" s="50" t="s">
        <v>437</v>
      </c>
      <c r="AX4" s="340"/>
      <c r="AY4" s="340"/>
      <c r="AZ4" s="340"/>
      <c r="BA4" s="340"/>
      <c r="BB4" s="340"/>
      <c r="BC4" s="340"/>
      <c r="BD4" s="340"/>
      <c r="BE4" s="340"/>
      <c r="BF4" s="257"/>
      <c r="BG4" s="257"/>
      <c r="BH4" s="257"/>
      <c r="BI4" s="257"/>
      <c r="BJ4" s="257"/>
      <c r="BK4" s="257"/>
      <c r="BL4" s="257"/>
      <c r="BM4" s="76" t="s">
        <v>159</v>
      </c>
      <c r="BN4" s="330"/>
      <c r="BO4" s="257"/>
      <c r="BP4" s="389"/>
      <c r="BQ4" s="27" t="s">
        <v>280</v>
      </c>
    </row>
    <row r="5" spans="1:69" s="31" customFormat="1" ht="13.5" customHeight="1">
      <c r="A5" s="256">
        <v>1</v>
      </c>
      <c r="B5" s="279" t="s">
        <v>285</v>
      </c>
      <c r="C5" s="256" t="s">
        <v>470</v>
      </c>
      <c r="D5" s="58">
        <v>107</v>
      </c>
      <c r="E5" s="59">
        <f>(+O6+P6+Q6)/D5</f>
        <v>0.411214953271028</v>
      </c>
      <c r="F5" s="281" t="s">
        <v>361</v>
      </c>
      <c r="G5" s="256" t="s">
        <v>494</v>
      </c>
      <c r="H5" s="279" t="e">
        <f>+#REF!</f>
        <v>#REF!</v>
      </c>
      <c r="I5" s="12" t="s">
        <v>514</v>
      </c>
      <c r="J5" s="267" t="s">
        <v>247</v>
      </c>
      <c r="K5" s="20"/>
      <c r="L5" s="108">
        <f>ROUND(K6/1.65,0)</f>
        <v>48</v>
      </c>
      <c r="M5" s="109"/>
      <c r="N5" s="109"/>
      <c r="O5" s="108"/>
      <c r="P5" s="108"/>
      <c r="Q5" s="108"/>
      <c r="R5" s="108"/>
      <c r="S5" s="108"/>
      <c r="T5" s="108"/>
      <c r="U5" s="108"/>
      <c r="V5" s="269" t="str">
        <f>VLOOKUP($N6,$A$160:$B$245,2)</f>
        <v>中</v>
      </c>
      <c r="W5" s="21"/>
      <c r="X5" s="110" t="s">
        <v>35</v>
      </c>
      <c r="Y5" s="111" t="s">
        <v>555</v>
      </c>
      <c r="Z5" s="112" t="s">
        <v>555</v>
      </c>
      <c r="AA5" s="112" t="s">
        <v>555</v>
      </c>
      <c r="AB5" s="112" t="s">
        <v>555</v>
      </c>
      <c r="AC5" s="112" t="s">
        <v>555</v>
      </c>
      <c r="AD5" s="113" t="s">
        <v>555</v>
      </c>
      <c r="AE5" s="114"/>
      <c r="AF5" s="115"/>
      <c r="AG5" s="336">
        <v>3500</v>
      </c>
      <c r="AH5" s="299">
        <v>15500</v>
      </c>
      <c r="AI5" s="299" t="s">
        <v>287</v>
      </c>
      <c r="AJ5" s="299" t="s">
        <v>287</v>
      </c>
      <c r="AK5" s="297"/>
      <c r="AL5" s="32">
        <v>1000</v>
      </c>
      <c r="AM5" s="24">
        <v>2</v>
      </c>
      <c r="AN5" s="269" t="s">
        <v>112</v>
      </c>
      <c r="AO5" s="26" t="s">
        <v>226</v>
      </c>
      <c r="AP5" s="26"/>
      <c r="AQ5" s="26"/>
      <c r="AR5" s="116"/>
      <c r="AS5" s="116"/>
      <c r="AT5" s="116"/>
      <c r="AU5" s="116"/>
      <c r="AV5" s="116"/>
      <c r="AW5" s="33"/>
      <c r="AX5" s="312" t="s">
        <v>540</v>
      </c>
      <c r="AY5" s="116" t="s">
        <v>438</v>
      </c>
      <c r="AZ5" s="312" t="s">
        <v>288</v>
      </c>
      <c r="BA5" s="33"/>
      <c r="BB5" s="116"/>
      <c r="BC5" s="33"/>
      <c r="BD5" s="33"/>
      <c r="BE5" s="33"/>
      <c r="BF5" s="312" t="s">
        <v>288</v>
      </c>
      <c r="BG5" s="312" t="s">
        <v>289</v>
      </c>
      <c r="BH5" s="312" t="s">
        <v>106</v>
      </c>
      <c r="BI5" s="312" t="s">
        <v>104</v>
      </c>
      <c r="BJ5" s="312" t="s">
        <v>288</v>
      </c>
      <c r="BK5" s="269" t="s">
        <v>288</v>
      </c>
      <c r="BL5" s="312" t="s">
        <v>290</v>
      </c>
      <c r="BM5" s="314" t="s">
        <v>145</v>
      </c>
      <c r="BN5" s="310" t="s">
        <v>202</v>
      </c>
      <c r="BO5" s="313"/>
      <c r="BP5" s="299">
        <v>2</v>
      </c>
      <c r="BQ5" s="118"/>
    </row>
    <row r="6" spans="1:69" s="31" customFormat="1" ht="13.5" customHeight="1">
      <c r="A6" s="257"/>
      <c r="B6" s="280"/>
      <c r="C6" s="257"/>
      <c r="D6" s="60">
        <v>180</v>
      </c>
      <c r="E6" s="61">
        <f>M6/D6</f>
        <v>0.25</v>
      </c>
      <c r="F6" s="282"/>
      <c r="G6" s="257"/>
      <c r="H6" s="280"/>
      <c r="I6" s="11" t="s">
        <v>128</v>
      </c>
      <c r="J6" s="268"/>
      <c r="K6" s="13">
        <v>80</v>
      </c>
      <c r="L6" s="120">
        <v>48</v>
      </c>
      <c r="M6" s="121">
        <f>SUM(O6:U6)</f>
        <v>45</v>
      </c>
      <c r="N6" s="121">
        <v>45</v>
      </c>
      <c r="O6" s="13">
        <v>24</v>
      </c>
      <c r="P6" s="13">
        <v>7</v>
      </c>
      <c r="Q6" s="13">
        <v>13</v>
      </c>
      <c r="R6" s="13">
        <v>1</v>
      </c>
      <c r="S6" s="13"/>
      <c r="T6" s="13"/>
      <c r="U6" s="13"/>
      <c r="V6" s="270"/>
      <c r="W6" s="22">
        <v>250</v>
      </c>
      <c r="X6" s="122">
        <v>0.75</v>
      </c>
      <c r="Y6" s="123">
        <v>0.75</v>
      </c>
      <c r="Z6" s="124">
        <v>0.75</v>
      </c>
      <c r="AA6" s="124">
        <v>0.75</v>
      </c>
      <c r="AB6" s="124">
        <v>0.75</v>
      </c>
      <c r="AC6" s="124">
        <v>0.75</v>
      </c>
      <c r="AD6" s="125">
        <v>0.75</v>
      </c>
      <c r="AE6" s="126"/>
      <c r="AF6" s="127"/>
      <c r="AG6" s="336"/>
      <c r="AH6" s="299"/>
      <c r="AI6" s="299"/>
      <c r="AJ6" s="299"/>
      <c r="AK6" s="298"/>
      <c r="AL6" s="17" t="s">
        <v>697</v>
      </c>
      <c r="AM6" s="22">
        <v>4</v>
      </c>
      <c r="AN6" s="270"/>
      <c r="AO6" s="26" t="s">
        <v>376</v>
      </c>
      <c r="AP6" s="13" t="s">
        <v>179</v>
      </c>
      <c r="AQ6" s="13" t="s">
        <v>180</v>
      </c>
      <c r="AR6" s="18" t="s">
        <v>291</v>
      </c>
      <c r="AS6" s="18"/>
      <c r="AT6" s="18"/>
      <c r="AU6" s="18" t="s">
        <v>292</v>
      </c>
      <c r="AV6" s="18"/>
      <c r="AW6" s="17"/>
      <c r="AX6" s="270"/>
      <c r="AY6" s="18" t="s">
        <v>439</v>
      </c>
      <c r="AZ6" s="270"/>
      <c r="BA6" s="33"/>
      <c r="BB6" s="116"/>
      <c r="BC6" s="33"/>
      <c r="BD6" s="33"/>
      <c r="BE6" s="33"/>
      <c r="BF6" s="270"/>
      <c r="BG6" s="270"/>
      <c r="BH6" s="270"/>
      <c r="BI6" s="270"/>
      <c r="BJ6" s="270"/>
      <c r="BK6" s="270"/>
      <c r="BL6" s="270"/>
      <c r="BM6" s="314"/>
      <c r="BN6" s="324"/>
      <c r="BO6" s="313"/>
      <c r="BP6" s="299"/>
      <c r="BQ6" s="129">
        <f>+K6/N6</f>
        <v>1.7777777777777777</v>
      </c>
    </row>
    <row r="7" spans="1:69" s="31" customFormat="1" ht="13.5" customHeight="1">
      <c r="A7" s="256">
        <v>2</v>
      </c>
      <c r="B7" s="279" t="s">
        <v>537</v>
      </c>
      <c r="C7" s="256" t="s">
        <v>471</v>
      </c>
      <c r="D7" s="58">
        <v>314</v>
      </c>
      <c r="E7" s="59">
        <f>(+O8+P8+Q8+O86+P86+Q86+O116+P116+Q116+O126+P126+Q126+O132+P132+Q132)/D7</f>
        <v>0.46178343949044587</v>
      </c>
      <c r="F7" s="281" t="s">
        <v>361</v>
      </c>
      <c r="G7" s="256" t="s">
        <v>569</v>
      </c>
      <c r="H7" s="279" t="e">
        <f>+#REF!</f>
        <v>#REF!</v>
      </c>
      <c r="I7" s="12" t="s">
        <v>492</v>
      </c>
      <c r="J7" s="267" t="s">
        <v>248</v>
      </c>
      <c r="K7" s="26"/>
      <c r="L7" s="130">
        <f>ROUND(K8/1.65,0)</f>
        <v>42</v>
      </c>
      <c r="M7" s="109"/>
      <c r="N7" s="109"/>
      <c r="O7" s="108"/>
      <c r="P7" s="108"/>
      <c r="Q7" s="108"/>
      <c r="R7" s="108"/>
      <c r="S7" s="108"/>
      <c r="T7" s="108"/>
      <c r="U7" s="108"/>
      <c r="V7" s="269" t="str">
        <f>VLOOKUP($N8,$A$160:$B$245,2)</f>
        <v>中</v>
      </c>
      <c r="W7" s="21"/>
      <c r="X7" s="110" t="s">
        <v>27</v>
      </c>
      <c r="Y7" s="111" t="s">
        <v>556</v>
      </c>
      <c r="Z7" s="112" t="s">
        <v>556</v>
      </c>
      <c r="AA7" s="112" t="s">
        <v>556</v>
      </c>
      <c r="AB7" s="112" t="s">
        <v>556</v>
      </c>
      <c r="AC7" s="112" t="s">
        <v>556</v>
      </c>
      <c r="AD7" s="113" t="s">
        <v>556</v>
      </c>
      <c r="AE7" s="114"/>
      <c r="AF7" s="115"/>
      <c r="AG7" s="336">
        <v>5000</v>
      </c>
      <c r="AH7" s="299" t="s">
        <v>287</v>
      </c>
      <c r="AI7" s="299" t="s">
        <v>287</v>
      </c>
      <c r="AJ7" s="299" t="s">
        <v>287</v>
      </c>
      <c r="AK7" s="297" t="s">
        <v>840</v>
      </c>
      <c r="AL7" s="299">
        <v>1000</v>
      </c>
      <c r="AM7" s="24">
        <v>2</v>
      </c>
      <c r="AN7" s="269" t="s">
        <v>293</v>
      </c>
      <c r="AO7" s="20" t="s">
        <v>226</v>
      </c>
      <c r="AP7" s="26"/>
      <c r="AQ7" s="26"/>
      <c r="AR7" s="131" t="s">
        <v>541</v>
      </c>
      <c r="AS7" s="131"/>
      <c r="AT7" s="131"/>
      <c r="AU7" s="131" t="s">
        <v>542</v>
      </c>
      <c r="AV7" s="131"/>
      <c r="AW7" s="33"/>
      <c r="AX7" s="312" t="s">
        <v>540</v>
      </c>
      <c r="AY7" s="116" t="s">
        <v>543</v>
      </c>
      <c r="AZ7" s="32" t="s">
        <v>544</v>
      </c>
      <c r="BA7" s="32"/>
      <c r="BB7" s="291"/>
      <c r="BC7" s="32"/>
      <c r="BD7" s="32"/>
      <c r="BE7" s="32"/>
      <c r="BF7" s="269" t="s">
        <v>440</v>
      </c>
      <c r="BG7" s="312" t="s">
        <v>106</v>
      </c>
      <c r="BH7" s="269" t="s">
        <v>106</v>
      </c>
      <c r="BI7" s="269" t="s">
        <v>104</v>
      </c>
      <c r="BJ7" s="269" t="s">
        <v>289</v>
      </c>
      <c r="BK7" s="269" t="s">
        <v>288</v>
      </c>
      <c r="BL7" s="269" t="s">
        <v>101</v>
      </c>
      <c r="BM7" s="314" t="s">
        <v>146</v>
      </c>
      <c r="BN7" s="117" t="s">
        <v>150</v>
      </c>
      <c r="BO7" s="369" t="s">
        <v>160</v>
      </c>
      <c r="BP7" s="299">
        <v>3</v>
      </c>
      <c r="BQ7" s="129"/>
    </row>
    <row r="8" spans="1:69" s="31" customFormat="1" ht="13.5" customHeight="1">
      <c r="A8" s="257"/>
      <c r="B8" s="280"/>
      <c r="C8" s="257"/>
      <c r="D8" s="60">
        <v>601</v>
      </c>
      <c r="E8" s="61">
        <f>(M8+M86+M116+M126+M132)/D8</f>
        <v>0.26955074875207985</v>
      </c>
      <c r="F8" s="282"/>
      <c r="G8" s="257"/>
      <c r="H8" s="280"/>
      <c r="I8" s="11" t="s">
        <v>530</v>
      </c>
      <c r="J8" s="268"/>
      <c r="K8" s="26">
        <v>69.6</v>
      </c>
      <c r="L8" s="120">
        <v>40</v>
      </c>
      <c r="M8" s="121">
        <f>SUM(O8:U8)</f>
        <v>38</v>
      </c>
      <c r="N8" s="121">
        <v>38</v>
      </c>
      <c r="O8" s="13">
        <v>26</v>
      </c>
      <c r="P8" s="13">
        <v>12</v>
      </c>
      <c r="Q8" s="13"/>
      <c r="R8" s="13"/>
      <c r="S8" s="13"/>
      <c r="T8" s="13"/>
      <c r="U8" s="13"/>
      <c r="V8" s="270"/>
      <c r="W8" s="22">
        <v>282</v>
      </c>
      <c r="X8" s="122">
        <v>0.75</v>
      </c>
      <c r="Y8" s="123">
        <v>0.75</v>
      </c>
      <c r="Z8" s="124">
        <v>0.75</v>
      </c>
      <c r="AA8" s="124">
        <v>0.75</v>
      </c>
      <c r="AB8" s="124">
        <v>0.75</v>
      </c>
      <c r="AC8" s="124">
        <v>0.75</v>
      </c>
      <c r="AD8" s="124">
        <v>0.75</v>
      </c>
      <c r="AE8" s="126"/>
      <c r="AF8" s="127"/>
      <c r="AG8" s="336"/>
      <c r="AH8" s="299"/>
      <c r="AI8" s="299"/>
      <c r="AJ8" s="299"/>
      <c r="AK8" s="298"/>
      <c r="AL8" s="299"/>
      <c r="AM8" s="23">
        <v>3</v>
      </c>
      <c r="AN8" s="270"/>
      <c r="AO8" s="13" t="s">
        <v>380</v>
      </c>
      <c r="AP8" s="26" t="s">
        <v>179</v>
      </c>
      <c r="AQ8" s="26" t="s">
        <v>182</v>
      </c>
      <c r="AR8" s="131">
        <v>86800</v>
      </c>
      <c r="AS8" s="131"/>
      <c r="AT8" s="131"/>
      <c r="AU8" s="131" t="s">
        <v>292</v>
      </c>
      <c r="AV8" s="131"/>
      <c r="AW8" s="17"/>
      <c r="AX8" s="270"/>
      <c r="AY8" s="116"/>
      <c r="AZ8" s="17" t="s">
        <v>294</v>
      </c>
      <c r="BA8" s="17"/>
      <c r="BB8" s="292"/>
      <c r="BC8" s="17"/>
      <c r="BD8" s="17"/>
      <c r="BE8" s="17"/>
      <c r="BF8" s="270"/>
      <c r="BG8" s="270"/>
      <c r="BH8" s="270"/>
      <c r="BI8" s="270"/>
      <c r="BJ8" s="270"/>
      <c r="BK8" s="270"/>
      <c r="BL8" s="270"/>
      <c r="BM8" s="314"/>
      <c r="BN8" s="128" t="s">
        <v>203</v>
      </c>
      <c r="BO8" s="369"/>
      <c r="BP8" s="299"/>
      <c r="BQ8" s="129">
        <f>+K8/N8</f>
        <v>1.831578947368421</v>
      </c>
    </row>
    <row r="9" spans="1:69" s="31" customFormat="1" ht="13.5" customHeight="1">
      <c r="A9" s="256">
        <v>3</v>
      </c>
      <c r="B9" s="279" t="s">
        <v>515</v>
      </c>
      <c r="C9" s="256" t="s">
        <v>472</v>
      </c>
      <c r="D9" s="58">
        <v>60</v>
      </c>
      <c r="E9" s="59">
        <f>(+O10+P10+Q10)/D9</f>
        <v>0.43333333333333335</v>
      </c>
      <c r="F9" s="281" t="s">
        <v>361</v>
      </c>
      <c r="G9" s="256" t="s">
        <v>570</v>
      </c>
      <c r="H9" s="279" t="e">
        <f>+#REF!</f>
        <v>#REF!</v>
      </c>
      <c r="I9" s="12" t="s">
        <v>514</v>
      </c>
      <c r="J9" s="267" t="s">
        <v>249</v>
      </c>
      <c r="K9" s="20"/>
      <c r="L9" s="108">
        <f>ROUND(K10/1.65,0)</f>
        <v>41</v>
      </c>
      <c r="M9" s="109"/>
      <c r="N9" s="109"/>
      <c r="O9" s="108"/>
      <c r="P9" s="108"/>
      <c r="Q9" s="108"/>
      <c r="R9" s="108"/>
      <c r="S9" s="108"/>
      <c r="T9" s="108"/>
      <c r="U9" s="108"/>
      <c r="V9" s="269" t="str">
        <f>VLOOKUP($N10,$A$160:$B$245,2)</f>
        <v>一般</v>
      </c>
      <c r="W9" s="21"/>
      <c r="X9" s="110" t="s">
        <v>561</v>
      </c>
      <c r="Y9" s="111" t="s">
        <v>556</v>
      </c>
      <c r="Z9" s="112" t="s">
        <v>556</v>
      </c>
      <c r="AA9" s="112"/>
      <c r="AB9" s="112" t="s">
        <v>556</v>
      </c>
      <c r="AC9" s="112" t="s">
        <v>556</v>
      </c>
      <c r="AD9" s="112" t="s">
        <v>556</v>
      </c>
      <c r="AE9" s="114"/>
      <c r="AF9" s="115"/>
      <c r="AG9" s="336">
        <v>5000</v>
      </c>
      <c r="AH9" s="331" t="s">
        <v>287</v>
      </c>
      <c r="AI9" s="299" t="s">
        <v>287</v>
      </c>
      <c r="AJ9" s="299" t="s">
        <v>10</v>
      </c>
      <c r="AK9" s="297"/>
      <c r="AL9" s="299">
        <v>1000</v>
      </c>
      <c r="AM9" s="24">
        <v>3</v>
      </c>
      <c r="AN9" s="269" t="s">
        <v>293</v>
      </c>
      <c r="AO9" s="26" t="s">
        <v>226</v>
      </c>
      <c r="AP9" s="20"/>
      <c r="AQ9" s="20"/>
      <c r="AR9" s="34"/>
      <c r="AS9" s="34"/>
      <c r="AT9" s="34"/>
      <c r="AU9" s="34"/>
      <c r="AV9" s="34"/>
      <c r="AW9" s="33"/>
      <c r="AX9" s="26" t="s">
        <v>545</v>
      </c>
      <c r="AY9" s="34" t="s">
        <v>176</v>
      </c>
      <c r="AZ9" s="312" t="s">
        <v>288</v>
      </c>
      <c r="BA9" s="33"/>
      <c r="BB9" s="116"/>
      <c r="BC9" s="297"/>
      <c r="BD9" s="297"/>
      <c r="BE9" s="33"/>
      <c r="BF9" s="312" t="s">
        <v>288</v>
      </c>
      <c r="BG9" s="312" t="s">
        <v>289</v>
      </c>
      <c r="BH9" s="269" t="s">
        <v>288</v>
      </c>
      <c r="BI9" s="269" t="s">
        <v>295</v>
      </c>
      <c r="BJ9" s="269" t="s">
        <v>289</v>
      </c>
      <c r="BK9" s="269" t="s">
        <v>288</v>
      </c>
      <c r="BL9" s="269" t="s">
        <v>290</v>
      </c>
      <c r="BM9" s="314" t="s">
        <v>147</v>
      </c>
      <c r="BN9" s="310" t="s">
        <v>204</v>
      </c>
      <c r="BO9" s="313"/>
      <c r="BP9" s="299">
        <v>3</v>
      </c>
      <c r="BQ9" s="129"/>
    </row>
    <row r="10" spans="1:69" s="31" customFormat="1" ht="13.5" customHeight="1">
      <c r="A10" s="257"/>
      <c r="B10" s="280"/>
      <c r="C10" s="257"/>
      <c r="D10" s="60">
        <v>131</v>
      </c>
      <c r="E10" s="61">
        <f>M10/D10</f>
        <v>0.22900763358778625</v>
      </c>
      <c r="F10" s="282"/>
      <c r="G10" s="257"/>
      <c r="H10" s="280"/>
      <c r="I10" s="11" t="s">
        <v>524</v>
      </c>
      <c r="J10" s="268"/>
      <c r="K10" s="13">
        <v>67.5</v>
      </c>
      <c r="L10" s="120">
        <v>40</v>
      </c>
      <c r="M10" s="121">
        <f>SUM(O10:U10)</f>
        <v>30</v>
      </c>
      <c r="N10" s="121">
        <v>30</v>
      </c>
      <c r="O10" s="13">
        <v>6</v>
      </c>
      <c r="P10" s="13">
        <v>11</v>
      </c>
      <c r="Q10" s="13">
        <v>9</v>
      </c>
      <c r="R10" s="13">
        <v>4</v>
      </c>
      <c r="S10" s="13"/>
      <c r="T10" s="13"/>
      <c r="U10" s="13"/>
      <c r="V10" s="270"/>
      <c r="W10" s="22">
        <v>251</v>
      </c>
      <c r="X10" s="122">
        <v>0.7708333333333334</v>
      </c>
      <c r="Y10" s="123">
        <v>0.7708333333333334</v>
      </c>
      <c r="Z10" s="123">
        <v>0.7708333333333334</v>
      </c>
      <c r="AA10" s="123"/>
      <c r="AB10" s="123">
        <v>0.7708333333333334</v>
      </c>
      <c r="AC10" s="123">
        <v>0.7708333333333334</v>
      </c>
      <c r="AD10" s="123">
        <v>0.7708333333333334</v>
      </c>
      <c r="AE10" s="126"/>
      <c r="AF10" s="127"/>
      <c r="AG10" s="336"/>
      <c r="AH10" s="299"/>
      <c r="AI10" s="299"/>
      <c r="AJ10" s="299"/>
      <c r="AK10" s="298"/>
      <c r="AL10" s="299"/>
      <c r="AM10" s="22"/>
      <c r="AN10" s="270"/>
      <c r="AO10" s="13" t="s">
        <v>368</v>
      </c>
      <c r="AP10" s="13" t="s">
        <v>183</v>
      </c>
      <c r="AQ10" s="13" t="s">
        <v>184</v>
      </c>
      <c r="AR10" s="132" t="s">
        <v>291</v>
      </c>
      <c r="AS10" s="18"/>
      <c r="AT10" s="18"/>
      <c r="AU10" s="18" t="s">
        <v>296</v>
      </c>
      <c r="AV10" s="18"/>
      <c r="AW10" s="17"/>
      <c r="AX10" s="13" t="s">
        <v>297</v>
      </c>
      <c r="AY10" s="18"/>
      <c r="AZ10" s="270"/>
      <c r="BA10" s="33"/>
      <c r="BB10" s="116"/>
      <c r="BC10" s="298"/>
      <c r="BD10" s="298"/>
      <c r="BE10" s="33"/>
      <c r="BF10" s="270"/>
      <c r="BG10" s="270"/>
      <c r="BH10" s="270"/>
      <c r="BI10" s="270"/>
      <c r="BJ10" s="270"/>
      <c r="BK10" s="270"/>
      <c r="BL10" s="270"/>
      <c r="BM10" s="314"/>
      <c r="BN10" s="324"/>
      <c r="BO10" s="313"/>
      <c r="BP10" s="299"/>
      <c r="BQ10" s="129">
        <f>+K10/N10</f>
        <v>2.25</v>
      </c>
    </row>
    <row r="11" spans="1:69" s="31" customFormat="1" ht="13.5" customHeight="1">
      <c r="A11" s="256">
        <v>4</v>
      </c>
      <c r="B11" s="279" t="s">
        <v>269</v>
      </c>
      <c r="C11" s="256" t="s">
        <v>252</v>
      </c>
      <c r="D11" s="58">
        <v>210</v>
      </c>
      <c r="E11" s="59">
        <f>(+O12+P12+Q12+O108+P108+Q108)/D11</f>
        <v>0.4714285714285714</v>
      </c>
      <c r="F11" s="281" t="s">
        <v>361</v>
      </c>
      <c r="G11" s="256" t="s">
        <v>495</v>
      </c>
      <c r="H11" s="279" t="e">
        <f>+#REF!</f>
        <v>#REF!</v>
      </c>
      <c r="I11" s="12" t="s">
        <v>259</v>
      </c>
      <c r="J11" s="267" t="s">
        <v>83</v>
      </c>
      <c r="K11" s="26"/>
      <c r="L11" s="108">
        <f>ROUND(K12/1.65,0)</f>
        <v>74</v>
      </c>
      <c r="M11" s="109"/>
      <c r="N11" s="109"/>
      <c r="O11" s="108"/>
      <c r="P11" s="108"/>
      <c r="Q11" s="108"/>
      <c r="R11" s="108"/>
      <c r="S11" s="108"/>
      <c r="T11" s="108"/>
      <c r="U11" s="108"/>
      <c r="V11" s="269" t="str">
        <f>VLOOKUP($N12,$A$160:$B$245,2)</f>
        <v>大</v>
      </c>
      <c r="W11" s="21"/>
      <c r="X11" s="110">
        <v>0.5833333333333334</v>
      </c>
      <c r="Y11" s="111" t="s">
        <v>555</v>
      </c>
      <c r="Z11" s="112" t="s">
        <v>555</v>
      </c>
      <c r="AA11" s="112"/>
      <c r="AB11" s="112" t="s">
        <v>555</v>
      </c>
      <c r="AC11" s="112" t="s">
        <v>555</v>
      </c>
      <c r="AD11" s="113" t="s">
        <v>555</v>
      </c>
      <c r="AE11" s="114"/>
      <c r="AF11" s="115"/>
      <c r="AG11" s="336">
        <v>4000</v>
      </c>
      <c r="AH11" s="299">
        <v>6000</v>
      </c>
      <c r="AI11" s="299" t="s">
        <v>370</v>
      </c>
      <c r="AJ11" s="299" t="s">
        <v>370</v>
      </c>
      <c r="AK11" s="297" t="s">
        <v>841</v>
      </c>
      <c r="AL11" s="32">
        <v>1000</v>
      </c>
      <c r="AM11" s="24">
        <v>4</v>
      </c>
      <c r="AN11" s="269" t="s">
        <v>112</v>
      </c>
      <c r="AO11" s="26" t="s">
        <v>98</v>
      </c>
      <c r="AP11" s="26"/>
      <c r="AQ11" s="26"/>
      <c r="AR11" s="131"/>
      <c r="AS11" s="131"/>
      <c r="AT11" s="131"/>
      <c r="AU11" s="131" t="s">
        <v>542</v>
      </c>
      <c r="AV11" s="131"/>
      <c r="AW11" s="33" t="s">
        <v>452</v>
      </c>
      <c r="AX11" s="32" t="s">
        <v>60</v>
      </c>
      <c r="AY11" s="116" t="s">
        <v>176</v>
      </c>
      <c r="AZ11" s="32" t="s">
        <v>401</v>
      </c>
      <c r="BA11" s="32"/>
      <c r="BB11" s="34"/>
      <c r="BC11" s="32"/>
      <c r="BD11" s="32"/>
      <c r="BE11" s="32"/>
      <c r="BF11" s="269" t="s">
        <v>188</v>
      </c>
      <c r="BG11" s="312" t="s">
        <v>289</v>
      </c>
      <c r="BH11" s="269" t="s">
        <v>288</v>
      </c>
      <c r="BI11" s="269" t="s">
        <v>290</v>
      </c>
      <c r="BJ11" s="269" t="s">
        <v>289</v>
      </c>
      <c r="BK11" s="269" t="s">
        <v>288</v>
      </c>
      <c r="BL11" s="269" t="s">
        <v>290</v>
      </c>
      <c r="BM11" s="314"/>
      <c r="BN11" s="311"/>
      <c r="BO11" s="313"/>
      <c r="BP11" s="313">
        <v>4</v>
      </c>
      <c r="BQ11" s="129"/>
    </row>
    <row r="12" spans="1:69" s="31" customFormat="1" ht="13.5" customHeight="1">
      <c r="A12" s="257"/>
      <c r="B12" s="280"/>
      <c r="C12" s="257"/>
      <c r="D12" s="60">
        <v>420</v>
      </c>
      <c r="E12" s="61">
        <f>(M12+M108)/D12</f>
        <v>0.2357142857142857</v>
      </c>
      <c r="F12" s="282"/>
      <c r="G12" s="257"/>
      <c r="H12" s="280"/>
      <c r="I12" s="11" t="s">
        <v>608</v>
      </c>
      <c r="J12" s="268"/>
      <c r="K12" s="26">
        <v>121.5</v>
      </c>
      <c r="L12" s="120">
        <v>55</v>
      </c>
      <c r="M12" s="121">
        <f>SUM(O12:U12)</f>
        <v>54</v>
      </c>
      <c r="N12" s="121">
        <v>54</v>
      </c>
      <c r="O12" s="13">
        <v>33</v>
      </c>
      <c r="P12" s="13">
        <v>3</v>
      </c>
      <c r="Q12" s="13">
        <v>18</v>
      </c>
      <c r="R12" s="13"/>
      <c r="S12" s="13"/>
      <c r="T12" s="13"/>
      <c r="U12" s="13"/>
      <c r="V12" s="270"/>
      <c r="W12" s="22">
        <v>257</v>
      </c>
      <c r="X12" s="122">
        <v>0.75</v>
      </c>
      <c r="Y12" s="123">
        <v>0.6875</v>
      </c>
      <c r="Z12" s="124">
        <v>0.75</v>
      </c>
      <c r="AA12" s="124"/>
      <c r="AB12" s="124">
        <v>0.75</v>
      </c>
      <c r="AC12" s="124">
        <v>0.75</v>
      </c>
      <c r="AD12" s="125">
        <v>0.75</v>
      </c>
      <c r="AE12" s="126"/>
      <c r="AF12" s="127"/>
      <c r="AG12" s="336"/>
      <c r="AH12" s="299"/>
      <c r="AI12" s="299"/>
      <c r="AJ12" s="299"/>
      <c r="AK12" s="298"/>
      <c r="AL12" s="17" t="s">
        <v>665</v>
      </c>
      <c r="AM12" s="23">
        <v>0</v>
      </c>
      <c r="AN12" s="270"/>
      <c r="AO12" s="13" t="s">
        <v>376</v>
      </c>
      <c r="AP12" s="13" t="s">
        <v>179</v>
      </c>
      <c r="AQ12" s="13" t="s">
        <v>402</v>
      </c>
      <c r="AR12" s="18">
        <v>70000</v>
      </c>
      <c r="AS12" s="116"/>
      <c r="AT12" s="116"/>
      <c r="AU12" s="131" t="s">
        <v>298</v>
      </c>
      <c r="AV12" s="131"/>
      <c r="AW12" s="17">
        <v>601400</v>
      </c>
      <c r="AX12" s="17" t="s">
        <v>299</v>
      </c>
      <c r="AY12" s="116"/>
      <c r="AZ12" s="17" t="s">
        <v>288</v>
      </c>
      <c r="BA12" s="17"/>
      <c r="BB12" s="18"/>
      <c r="BC12" s="17"/>
      <c r="BD12" s="17"/>
      <c r="BE12" s="17"/>
      <c r="BF12" s="270"/>
      <c r="BG12" s="270"/>
      <c r="BH12" s="270"/>
      <c r="BI12" s="270"/>
      <c r="BJ12" s="270"/>
      <c r="BK12" s="270"/>
      <c r="BL12" s="270"/>
      <c r="BM12" s="314"/>
      <c r="BN12" s="324"/>
      <c r="BO12" s="313"/>
      <c r="BP12" s="313"/>
      <c r="BQ12" s="129">
        <f>+K12/N12</f>
        <v>2.25</v>
      </c>
    </row>
    <row r="13" spans="1:69" s="31" customFormat="1" ht="13.5" customHeight="1">
      <c r="A13" s="256">
        <v>5</v>
      </c>
      <c r="B13" s="279" t="s">
        <v>270</v>
      </c>
      <c r="C13" s="256" t="s">
        <v>473</v>
      </c>
      <c r="D13" s="58">
        <v>104</v>
      </c>
      <c r="E13" s="59">
        <f>(+O14+P14+Q14)/D13</f>
        <v>0.3942307692307692</v>
      </c>
      <c r="F13" s="281" t="s">
        <v>361</v>
      </c>
      <c r="G13" s="256" t="s">
        <v>571</v>
      </c>
      <c r="H13" s="279" t="e">
        <f>+#REF!</f>
        <v>#REF!</v>
      </c>
      <c r="I13" s="12" t="s">
        <v>492</v>
      </c>
      <c r="J13" s="267" t="s">
        <v>83</v>
      </c>
      <c r="K13" s="20"/>
      <c r="L13" s="108">
        <f>ROUND(K14/1.65,0)</f>
        <v>53</v>
      </c>
      <c r="M13" s="109"/>
      <c r="N13" s="109"/>
      <c r="O13" s="108"/>
      <c r="P13" s="108"/>
      <c r="Q13" s="108"/>
      <c r="R13" s="108"/>
      <c r="S13" s="108"/>
      <c r="T13" s="108"/>
      <c r="U13" s="108"/>
      <c r="V13" s="269" t="str">
        <f>VLOOKUP($N14,$A$160:$B$245,2)</f>
        <v>大</v>
      </c>
      <c r="W13" s="21"/>
      <c r="X13" s="110" t="s">
        <v>567</v>
      </c>
      <c r="Y13" s="111" t="s">
        <v>624</v>
      </c>
      <c r="Z13" s="111" t="s">
        <v>555</v>
      </c>
      <c r="AA13" s="111"/>
      <c r="AB13" s="111" t="s">
        <v>555</v>
      </c>
      <c r="AC13" s="111" t="s">
        <v>555</v>
      </c>
      <c r="AD13" s="111" t="s">
        <v>555</v>
      </c>
      <c r="AE13" s="114"/>
      <c r="AF13" s="115" t="s">
        <v>658</v>
      </c>
      <c r="AG13" s="134" t="s">
        <v>712</v>
      </c>
      <c r="AH13" s="135" t="s">
        <v>862</v>
      </c>
      <c r="AI13" s="299" t="s">
        <v>10</v>
      </c>
      <c r="AJ13" s="135" t="s">
        <v>863</v>
      </c>
      <c r="AK13" s="363" t="s">
        <v>842</v>
      </c>
      <c r="AL13" s="32">
        <v>1000</v>
      </c>
      <c r="AM13" s="24">
        <v>1</v>
      </c>
      <c r="AN13" s="269" t="s">
        <v>112</v>
      </c>
      <c r="AO13" s="26" t="s">
        <v>226</v>
      </c>
      <c r="AP13" s="20"/>
      <c r="AQ13" s="20"/>
      <c r="AR13" s="34"/>
      <c r="AS13" s="34"/>
      <c r="AT13" s="34"/>
      <c r="AU13" s="34"/>
      <c r="AV13" s="34"/>
      <c r="AW13" s="33"/>
      <c r="AX13" s="312" t="s">
        <v>540</v>
      </c>
      <c r="AY13" s="93" t="s">
        <v>540</v>
      </c>
      <c r="AZ13" s="33" t="s">
        <v>174</v>
      </c>
      <c r="BA13" s="33"/>
      <c r="BB13" s="116" t="s">
        <v>361</v>
      </c>
      <c r="BC13" s="33"/>
      <c r="BD13" s="33"/>
      <c r="BE13" s="297"/>
      <c r="BF13" s="269" t="s">
        <v>409</v>
      </c>
      <c r="BG13" s="312" t="s">
        <v>409</v>
      </c>
      <c r="BH13" s="269" t="s">
        <v>409</v>
      </c>
      <c r="BI13" s="269" t="s">
        <v>104</v>
      </c>
      <c r="BJ13" s="269" t="s">
        <v>288</v>
      </c>
      <c r="BK13" s="269" t="s">
        <v>288</v>
      </c>
      <c r="BL13" s="269" t="s">
        <v>101</v>
      </c>
      <c r="BM13" s="314" t="s">
        <v>147</v>
      </c>
      <c r="BN13" s="365" t="s">
        <v>205</v>
      </c>
      <c r="BO13" s="313"/>
      <c r="BP13" s="368">
        <v>4</v>
      </c>
      <c r="BQ13" s="129"/>
    </row>
    <row r="14" spans="1:69" s="31" customFormat="1" ht="13.5" customHeight="1">
      <c r="A14" s="257"/>
      <c r="B14" s="280"/>
      <c r="C14" s="257"/>
      <c r="D14" s="60">
        <v>234</v>
      </c>
      <c r="E14" s="61">
        <f>M14/D14</f>
        <v>0.2264957264957265</v>
      </c>
      <c r="F14" s="282"/>
      <c r="G14" s="257"/>
      <c r="H14" s="280"/>
      <c r="I14" s="11" t="s">
        <v>530</v>
      </c>
      <c r="J14" s="268"/>
      <c r="K14" s="13">
        <f>15.4+71.6</f>
        <v>87</v>
      </c>
      <c r="L14" s="120">
        <v>40</v>
      </c>
      <c r="M14" s="121">
        <f>SUM(O14:U14)</f>
        <v>53</v>
      </c>
      <c r="N14" s="121">
        <v>53</v>
      </c>
      <c r="O14" s="13">
        <v>15</v>
      </c>
      <c r="P14" s="13">
        <v>14</v>
      </c>
      <c r="Q14" s="13">
        <v>12</v>
      </c>
      <c r="R14" s="13">
        <v>6</v>
      </c>
      <c r="S14" s="13">
        <v>6</v>
      </c>
      <c r="T14" s="13"/>
      <c r="U14" s="13"/>
      <c r="V14" s="270"/>
      <c r="W14" s="22">
        <v>251</v>
      </c>
      <c r="X14" s="122">
        <v>0.75</v>
      </c>
      <c r="Y14" s="124">
        <v>0.75</v>
      </c>
      <c r="Z14" s="124">
        <v>0.75</v>
      </c>
      <c r="AA14" s="124"/>
      <c r="AB14" s="124">
        <v>0.75</v>
      </c>
      <c r="AC14" s="124">
        <v>0.75</v>
      </c>
      <c r="AD14" s="124">
        <v>0.75</v>
      </c>
      <c r="AE14" s="126"/>
      <c r="AF14" s="127" t="s">
        <v>783</v>
      </c>
      <c r="AG14" s="100" t="s">
        <v>659</v>
      </c>
      <c r="AH14" s="94" t="s">
        <v>861</v>
      </c>
      <c r="AI14" s="299"/>
      <c r="AJ14" s="94" t="s">
        <v>781</v>
      </c>
      <c r="AK14" s="364"/>
      <c r="AL14" s="17" t="s">
        <v>585</v>
      </c>
      <c r="AM14" s="22">
        <v>3</v>
      </c>
      <c r="AN14" s="270"/>
      <c r="AO14" s="26" t="s">
        <v>61</v>
      </c>
      <c r="AP14" s="13" t="s">
        <v>179</v>
      </c>
      <c r="AQ14" s="13" t="s">
        <v>185</v>
      </c>
      <c r="AR14" s="18">
        <v>85000</v>
      </c>
      <c r="AS14" s="18"/>
      <c r="AT14" s="18"/>
      <c r="AU14" s="18" t="s">
        <v>291</v>
      </c>
      <c r="AV14" s="18" t="s">
        <v>296</v>
      </c>
      <c r="AW14" s="17"/>
      <c r="AX14" s="270"/>
      <c r="AY14" s="94" t="s">
        <v>441</v>
      </c>
      <c r="AZ14" s="33" t="s">
        <v>172</v>
      </c>
      <c r="BA14" s="33"/>
      <c r="BB14" s="116" t="s">
        <v>362</v>
      </c>
      <c r="BC14" s="33"/>
      <c r="BD14" s="33"/>
      <c r="BE14" s="298"/>
      <c r="BF14" s="270"/>
      <c r="BG14" s="270"/>
      <c r="BH14" s="270"/>
      <c r="BI14" s="270"/>
      <c r="BJ14" s="270"/>
      <c r="BK14" s="270"/>
      <c r="BL14" s="270"/>
      <c r="BM14" s="314"/>
      <c r="BN14" s="324"/>
      <c r="BO14" s="313"/>
      <c r="BP14" s="368"/>
      <c r="BQ14" s="129">
        <f>+K14/N14</f>
        <v>1.6415094339622642</v>
      </c>
    </row>
    <row r="15" spans="1:69" s="31" customFormat="1" ht="13.5" customHeight="1">
      <c r="A15" s="256">
        <v>6</v>
      </c>
      <c r="B15" s="279" t="s">
        <v>62</v>
      </c>
      <c r="C15" s="256" t="s">
        <v>342</v>
      </c>
      <c r="D15" s="58">
        <v>113</v>
      </c>
      <c r="E15" s="59">
        <f>(+O16+P16+Q16+O104+P104+Q104)/D15</f>
        <v>0.4424778761061947</v>
      </c>
      <c r="F15" s="285" t="s">
        <v>884</v>
      </c>
      <c r="G15" s="256" t="s">
        <v>572</v>
      </c>
      <c r="H15" s="279" t="e">
        <f>+#REF!</f>
        <v>#REF!</v>
      </c>
      <c r="I15" s="12" t="s">
        <v>606</v>
      </c>
      <c r="J15" s="267" t="s">
        <v>63</v>
      </c>
      <c r="K15" s="26"/>
      <c r="L15" s="130">
        <f>ROUND(K16/1.65,0)</f>
        <v>56</v>
      </c>
      <c r="M15" s="109"/>
      <c r="N15" s="109"/>
      <c r="O15" s="108"/>
      <c r="P15" s="108"/>
      <c r="Q15" s="108"/>
      <c r="R15" s="108"/>
      <c r="S15" s="108"/>
      <c r="T15" s="108"/>
      <c r="U15" s="108"/>
      <c r="V15" s="269" t="str">
        <f>VLOOKUP($N16,$A$160:$B$245,2)</f>
        <v>大</v>
      </c>
      <c r="W15" s="21"/>
      <c r="X15" s="110" t="s">
        <v>696</v>
      </c>
      <c r="Y15" s="111" t="s">
        <v>556</v>
      </c>
      <c r="Z15" s="112" t="s">
        <v>556</v>
      </c>
      <c r="AA15" s="112"/>
      <c r="AB15" s="112" t="s">
        <v>556</v>
      </c>
      <c r="AC15" s="112" t="s">
        <v>556</v>
      </c>
      <c r="AD15" s="113" t="s">
        <v>556</v>
      </c>
      <c r="AE15" s="114"/>
      <c r="AF15" s="115"/>
      <c r="AG15" s="28">
        <v>5000</v>
      </c>
      <c r="AH15" s="297" t="s">
        <v>287</v>
      </c>
      <c r="AI15" s="297" t="s">
        <v>287</v>
      </c>
      <c r="AJ15" s="297" t="s">
        <v>287</v>
      </c>
      <c r="AK15" s="297" t="s">
        <v>843</v>
      </c>
      <c r="AL15" s="331">
        <v>1000</v>
      </c>
      <c r="AM15" s="24">
        <v>2</v>
      </c>
      <c r="AN15" s="269" t="s">
        <v>293</v>
      </c>
      <c r="AO15" s="319" t="s">
        <v>225</v>
      </c>
      <c r="AP15" s="26"/>
      <c r="AQ15" s="26"/>
      <c r="AR15" s="131"/>
      <c r="AS15" s="131"/>
      <c r="AT15" s="131"/>
      <c r="AU15" s="131"/>
      <c r="AV15" s="131"/>
      <c r="AW15" s="33"/>
      <c r="AX15" s="26" t="s">
        <v>414</v>
      </c>
      <c r="AY15" s="116" t="s">
        <v>443</v>
      </c>
      <c r="AZ15" s="32" t="s">
        <v>369</v>
      </c>
      <c r="BA15" s="32" t="s">
        <v>102</v>
      </c>
      <c r="BB15" s="34"/>
      <c r="BC15" s="32" t="s">
        <v>363</v>
      </c>
      <c r="BD15" s="32"/>
      <c r="BE15" s="32"/>
      <c r="BF15" s="269" t="s">
        <v>444</v>
      </c>
      <c r="BG15" s="312" t="s">
        <v>377</v>
      </c>
      <c r="BH15" s="269" t="s">
        <v>377</v>
      </c>
      <c r="BI15" s="269" t="s">
        <v>379</v>
      </c>
      <c r="BJ15" s="312" t="s">
        <v>377</v>
      </c>
      <c r="BK15" s="269" t="s">
        <v>378</v>
      </c>
      <c r="BL15" s="269" t="s">
        <v>108</v>
      </c>
      <c r="BM15" s="314"/>
      <c r="BN15" s="310"/>
      <c r="BO15" s="369"/>
      <c r="BP15" s="264">
        <v>6</v>
      </c>
      <c r="BQ15" s="129"/>
    </row>
    <row r="16" spans="1:69" s="31" customFormat="1" ht="13.5" customHeight="1">
      <c r="A16" s="257"/>
      <c r="B16" s="280"/>
      <c r="C16" s="257"/>
      <c r="D16" s="60">
        <v>257</v>
      </c>
      <c r="E16" s="61">
        <f>(M16+M104)/D16</f>
        <v>0.3540856031128405</v>
      </c>
      <c r="F16" s="286"/>
      <c r="G16" s="257"/>
      <c r="H16" s="280"/>
      <c r="I16" s="11" t="s">
        <v>674</v>
      </c>
      <c r="J16" s="268"/>
      <c r="K16" s="26">
        <f>63+29.4</f>
        <v>92.4</v>
      </c>
      <c r="L16" s="120">
        <v>50</v>
      </c>
      <c r="M16" s="121">
        <f>SUM(O16:U16)</f>
        <v>54</v>
      </c>
      <c r="N16" s="121">
        <v>54</v>
      </c>
      <c r="O16" s="13">
        <v>11</v>
      </c>
      <c r="P16" s="13">
        <v>8</v>
      </c>
      <c r="Q16" s="13">
        <v>8</v>
      </c>
      <c r="R16" s="13">
        <v>13</v>
      </c>
      <c r="S16" s="13">
        <v>8</v>
      </c>
      <c r="T16" s="13">
        <v>6</v>
      </c>
      <c r="U16" s="13"/>
      <c r="V16" s="270"/>
      <c r="W16" s="22">
        <v>285</v>
      </c>
      <c r="X16" s="122">
        <v>0.8020833333333334</v>
      </c>
      <c r="Y16" s="123">
        <v>0.7291666666666666</v>
      </c>
      <c r="Z16" s="124">
        <v>0.8020833333333334</v>
      </c>
      <c r="AA16" s="124"/>
      <c r="AB16" s="124">
        <v>0.8020833333333334</v>
      </c>
      <c r="AC16" s="124">
        <v>0.8020833333333334</v>
      </c>
      <c r="AD16" s="125">
        <v>0.8020833333333334</v>
      </c>
      <c r="AE16" s="126"/>
      <c r="AF16" s="127" t="s">
        <v>864</v>
      </c>
      <c r="AG16" s="95" t="s">
        <v>586</v>
      </c>
      <c r="AH16" s="298"/>
      <c r="AI16" s="298"/>
      <c r="AJ16" s="298"/>
      <c r="AK16" s="298"/>
      <c r="AL16" s="299"/>
      <c r="AM16" s="23">
        <v>5</v>
      </c>
      <c r="AN16" s="270"/>
      <c r="AO16" s="328"/>
      <c r="AP16" s="13" t="s">
        <v>183</v>
      </c>
      <c r="AQ16" s="13" t="s">
        <v>186</v>
      </c>
      <c r="AR16" s="18">
        <v>85000</v>
      </c>
      <c r="AS16" s="116"/>
      <c r="AT16" s="116"/>
      <c r="AU16" s="131" t="s">
        <v>296</v>
      </c>
      <c r="AV16" s="131" t="s">
        <v>300</v>
      </c>
      <c r="AW16" s="33"/>
      <c r="AX16" s="13"/>
      <c r="AY16" s="116" t="s">
        <v>442</v>
      </c>
      <c r="AZ16" s="17" t="s">
        <v>413</v>
      </c>
      <c r="BA16" s="17"/>
      <c r="BB16" s="18"/>
      <c r="BC16" s="17"/>
      <c r="BD16" s="17"/>
      <c r="BE16" s="17"/>
      <c r="BF16" s="270"/>
      <c r="BG16" s="270"/>
      <c r="BH16" s="270"/>
      <c r="BI16" s="270"/>
      <c r="BJ16" s="270"/>
      <c r="BK16" s="270"/>
      <c r="BL16" s="270"/>
      <c r="BM16" s="314"/>
      <c r="BN16" s="324"/>
      <c r="BO16" s="369"/>
      <c r="BP16" s="255"/>
      <c r="BQ16" s="129">
        <f>+K16/N16</f>
        <v>1.7111111111111112</v>
      </c>
    </row>
    <row r="17" spans="1:69" s="31" customFormat="1" ht="13.5" customHeight="1">
      <c r="A17" s="256">
        <v>7</v>
      </c>
      <c r="B17" s="279" t="s">
        <v>137</v>
      </c>
      <c r="C17" s="256" t="s">
        <v>474</v>
      </c>
      <c r="D17" s="58">
        <v>286</v>
      </c>
      <c r="E17" s="59">
        <f>(+O18+P18+Q18+O78+P78+Q78+O112+P112+Q112)/D17</f>
        <v>0.43006993006993005</v>
      </c>
      <c r="F17" s="281" t="s">
        <v>361</v>
      </c>
      <c r="G17" s="256" t="s">
        <v>573</v>
      </c>
      <c r="H17" s="279" t="e">
        <f>+#REF!</f>
        <v>#REF!</v>
      </c>
      <c r="I17" s="12" t="s">
        <v>492</v>
      </c>
      <c r="J17" s="267" t="s">
        <v>64</v>
      </c>
      <c r="K17" s="20"/>
      <c r="L17" s="108">
        <f>ROUND(K18/1.65,0)</f>
        <v>55</v>
      </c>
      <c r="M17" s="109"/>
      <c r="N17" s="109"/>
      <c r="O17" s="108"/>
      <c r="P17" s="108"/>
      <c r="Q17" s="108"/>
      <c r="R17" s="108"/>
      <c r="S17" s="108"/>
      <c r="T17" s="108"/>
      <c r="U17" s="108"/>
      <c r="V17" s="269" t="str">
        <f>VLOOKUP($N18,$A$160:$B$245,2)</f>
        <v>大</v>
      </c>
      <c r="W17" s="21"/>
      <c r="X17" s="110" t="s">
        <v>562</v>
      </c>
      <c r="Y17" s="111" t="s">
        <v>556</v>
      </c>
      <c r="Z17" s="112" t="s">
        <v>555</v>
      </c>
      <c r="AA17" s="112"/>
      <c r="AB17" s="112" t="s">
        <v>555</v>
      </c>
      <c r="AC17" s="112" t="s">
        <v>555</v>
      </c>
      <c r="AD17" s="113" t="s">
        <v>555</v>
      </c>
      <c r="AE17" s="114"/>
      <c r="AF17" s="115" t="s">
        <v>631</v>
      </c>
      <c r="AG17" s="139">
        <v>5500</v>
      </c>
      <c r="AH17" s="297" t="s">
        <v>287</v>
      </c>
      <c r="AI17" s="297" t="s">
        <v>287</v>
      </c>
      <c r="AJ17" s="297" t="s">
        <v>287</v>
      </c>
      <c r="AK17" s="297"/>
      <c r="AL17" s="297">
        <v>1500</v>
      </c>
      <c r="AM17" s="24">
        <v>4</v>
      </c>
      <c r="AN17" s="269" t="s">
        <v>112</v>
      </c>
      <c r="AO17" s="319" t="s">
        <v>225</v>
      </c>
      <c r="AP17" s="20"/>
      <c r="AQ17" s="20"/>
      <c r="AR17" s="293" t="s">
        <v>415</v>
      </c>
      <c r="AS17" s="294"/>
      <c r="AT17" s="34"/>
      <c r="AU17" s="34">
        <v>31160</v>
      </c>
      <c r="AV17" s="34"/>
      <c r="AW17" s="32"/>
      <c r="AX17" s="32" t="s">
        <v>416</v>
      </c>
      <c r="AY17" s="93" t="s">
        <v>176</v>
      </c>
      <c r="AZ17" s="32" t="s">
        <v>364</v>
      </c>
      <c r="BA17" s="32"/>
      <c r="BB17" s="34"/>
      <c r="BC17" s="32"/>
      <c r="BD17" s="32"/>
      <c r="BE17" s="32"/>
      <c r="BF17" s="269" t="s">
        <v>365</v>
      </c>
      <c r="BG17" s="269" t="s">
        <v>289</v>
      </c>
      <c r="BH17" s="269" t="s">
        <v>289</v>
      </c>
      <c r="BI17" s="269" t="s">
        <v>290</v>
      </c>
      <c r="BJ17" s="269" t="s">
        <v>289</v>
      </c>
      <c r="BK17" s="269" t="s">
        <v>168</v>
      </c>
      <c r="BL17" s="269" t="s">
        <v>295</v>
      </c>
      <c r="BM17" s="314"/>
      <c r="BN17" s="310" t="s">
        <v>206</v>
      </c>
      <c r="BO17" s="369"/>
      <c r="BP17" s="299">
        <v>2</v>
      </c>
      <c r="BQ17" s="129"/>
    </row>
    <row r="18" spans="1:69" s="31" customFormat="1" ht="13.5" customHeight="1">
      <c r="A18" s="257"/>
      <c r="B18" s="280"/>
      <c r="C18" s="257"/>
      <c r="D18" s="62">
        <v>557</v>
      </c>
      <c r="E18" s="61">
        <f>(M18+M78+M112)/D18</f>
        <v>0.28186714542190305</v>
      </c>
      <c r="F18" s="282"/>
      <c r="G18" s="257"/>
      <c r="H18" s="280"/>
      <c r="I18" s="11" t="s">
        <v>113</v>
      </c>
      <c r="J18" s="268"/>
      <c r="K18" s="13">
        <v>90.8</v>
      </c>
      <c r="L18" s="120">
        <v>67</v>
      </c>
      <c r="M18" s="121">
        <f>SUM(O18:U18)</f>
        <v>66</v>
      </c>
      <c r="N18" s="121">
        <v>66</v>
      </c>
      <c r="O18" s="13">
        <v>14</v>
      </c>
      <c r="P18" s="13">
        <v>23</v>
      </c>
      <c r="Q18" s="13">
        <v>24</v>
      </c>
      <c r="R18" s="13">
        <v>4</v>
      </c>
      <c r="S18" s="13">
        <v>1</v>
      </c>
      <c r="T18" s="13"/>
      <c r="U18" s="13"/>
      <c r="V18" s="270"/>
      <c r="W18" s="22">
        <v>285</v>
      </c>
      <c r="X18" s="122">
        <v>0.7916666666666666</v>
      </c>
      <c r="Y18" s="123">
        <v>0.7291666666666666</v>
      </c>
      <c r="Z18" s="124">
        <v>0.7916666666666666</v>
      </c>
      <c r="AA18" s="124"/>
      <c r="AB18" s="124">
        <v>0.7916666666666666</v>
      </c>
      <c r="AC18" s="124">
        <v>0.7916666666666666</v>
      </c>
      <c r="AD18" s="125">
        <v>0.7916666666666666</v>
      </c>
      <c r="AE18" s="126"/>
      <c r="AF18" s="127" t="s">
        <v>0</v>
      </c>
      <c r="AG18" s="140">
        <v>4500</v>
      </c>
      <c r="AH18" s="298"/>
      <c r="AI18" s="298"/>
      <c r="AJ18" s="298"/>
      <c r="AK18" s="298"/>
      <c r="AL18" s="298"/>
      <c r="AM18" s="22">
        <v>5</v>
      </c>
      <c r="AN18" s="270"/>
      <c r="AO18" s="328"/>
      <c r="AP18" s="13" t="s">
        <v>183</v>
      </c>
      <c r="AQ18" s="13"/>
      <c r="AR18" s="94">
        <v>123600</v>
      </c>
      <c r="AS18" s="18"/>
      <c r="AT18" s="18"/>
      <c r="AU18" s="18">
        <v>40000</v>
      </c>
      <c r="AV18" s="18"/>
      <c r="AW18" s="17"/>
      <c r="AX18" s="17" t="s">
        <v>301</v>
      </c>
      <c r="AY18" s="94"/>
      <c r="AZ18" s="17" t="s">
        <v>302</v>
      </c>
      <c r="BA18" s="17" t="s">
        <v>97</v>
      </c>
      <c r="BB18" s="18" t="s">
        <v>100</v>
      </c>
      <c r="BC18" s="17"/>
      <c r="BD18" s="17"/>
      <c r="BE18" s="17"/>
      <c r="BF18" s="270"/>
      <c r="BG18" s="270"/>
      <c r="BH18" s="270"/>
      <c r="BI18" s="270"/>
      <c r="BJ18" s="270"/>
      <c r="BK18" s="270"/>
      <c r="BL18" s="270"/>
      <c r="BM18" s="314"/>
      <c r="BN18" s="324"/>
      <c r="BO18" s="369"/>
      <c r="BP18" s="299"/>
      <c r="BQ18" s="129">
        <f>+K18/N18</f>
        <v>1.3757575757575757</v>
      </c>
    </row>
    <row r="19" spans="1:69" s="31" customFormat="1" ht="13.5" customHeight="1">
      <c r="A19" s="273">
        <v>8</v>
      </c>
      <c r="B19" s="321" t="s">
        <v>138</v>
      </c>
      <c r="C19" s="273" t="s">
        <v>343</v>
      </c>
      <c r="D19" s="58">
        <v>124</v>
      </c>
      <c r="E19" s="59">
        <f>(+O20+P20+Q20+O96+P96+Q96)/D19</f>
        <v>0.47580645161290325</v>
      </c>
      <c r="F19" s="281" t="s">
        <v>361</v>
      </c>
      <c r="G19" s="273" t="s">
        <v>574</v>
      </c>
      <c r="H19" s="279" t="e">
        <f>+#REF!</f>
        <v>#REF!</v>
      </c>
      <c r="I19" s="10" t="s">
        <v>492</v>
      </c>
      <c r="J19" s="327" t="s">
        <v>66</v>
      </c>
      <c r="K19" s="26"/>
      <c r="L19" s="142">
        <f>ROUND(K20/1.65,0)</f>
        <v>63</v>
      </c>
      <c r="M19" s="109"/>
      <c r="N19" s="109"/>
      <c r="O19" s="108"/>
      <c r="P19" s="108"/>
      <c r="Q19" s="108"/>
      <c r="R19" s="108"/>
      <c r="S19" s="108"/>
      <c r="T19" s="108"/>
      <c r="U19" s="108"/>
      <c r="V19" s="269" t="str">
        <f>VLOOKUP($N20,$A$160:$B$245,2)</f>
        <v>大</v>
      </c>
      <c r="W19" s="21"/>
      <c r="X19" s="110" t="s">
        <v>562</v>
      </c>
      <c r="Y19" s="111" t="s">
        <v>729</v>
      </c>
      <c r="Z19" s="112" t="s">
        <v>555</v>
      </c>
      <c r="AA19" s="112"/>
      <c r="AB19" s="112" t="s">
        <v>555</v>
      </c>
      <c r="AC19" s="112" t="s">
        <v>555</v>
      </c>
      <c r="AD19" s="113" t="s">
        <v>555</v>
      </c>
      <c r="AE19" s="114" t="s">
        <v>768</v>
      </c>
      <c r="AF19" s="143"/>
      <c r="AG19" s="144">
        <v>5300</v>
      </c>
      <c r="AH19" s="298" t="s">
        <v>287</v>
      </c>
      <c r="AI19" s="298" t="s">
        <v>714</v>
      </c>
      <c r="AJ19" s="298" t="s">
        <v>287</v>
      </c>
      <c r="AK19" s="269"/>
      <c r="AL19" s="298">
        <v>1200</v>
      </c>
      <c r="AM19" s="145">
        <v>2</v>
      </c>
      <c r="AN19" s="26" t="s">
        <v>139</v>
      </c>
      <c r="AO19" s="320" t="s">
        <v>225</v>
      </c>
      <c r="AP19" s="26"/>
      <c r="AQ19" s="26"/>
      <c r="AR19" s="131">
        <v>100000</v>
      </c>
      <c r="AS19" s="131"/>
      <c r="AT19" s="131"/>
      <c r="AU19" s="131"/>
      <c r="AV19" s="131"/>
      <c r="AW19" s="33"/>
      <c r="AX19" s="26" t="s">
        <v>445</v>
      </c>
      <c r="AY19" s="147" t="s">
        <v>528</v>
      </c>
      <c r="AZ19" s="26" t="s">
        <v>303</v>
      </c>
      <c r="BA19" s="33"/>
      <c r="BB19" s="116"/>
      <c r="BC19" s="33"/>
      <c r="BD19" s="33"/>
      <c r="BE19" s="33"/>
      <c r="BF19" s="312" t="s">
        <v>105</v>
      </c>
      <c r="BG19" s="312" t="s">
        <v>289</v>
      </c>
      <c r="BH19" s="312" t="s">
        <v>289</v>
      </c>
      <c r="BI19" s="312" t="s">
        <v>290</v>
      </c>
      <c r="BJ19" s="312" t="s">
        <v>289</v>
      </c>
      <c r="BK19" s="312" t="s">
        <v>167</v>
      </c>
      <c r="BL19" s="312" t="s">
        <v>290</v>
      </c>
      <c r="BM19" s="323" t="s">
        <v>148</v>
      </c>
      <c r="BN19" s="311" t="s">
        <v>149</v>
      </c>
      <c r="BO19" s="270"/>
      <c r="BP19" s="255">
        <v>3</v>
      </c>
      <c r="BQ19" s="129"/>
    </row>
    <row r="20" spans="1:69" s="31" customFormat="1" ht="13.5" customHeight="1">
      <c r="A20" s="257"/>
      <c r="B20" s="280"/>
      <c r="C20" s="257"/>
      <c r="D20" s="60">
        <v>283</v>
      </c>
      <c r="E20" s="61">
        <f>(M20+M96)/D20</f>
        <v>0.3250883392226148</v>
      </c>
      <c r="F20" s="282"/>
      <c r="G20" s="257"/>
      <c r="H20" s="280"/>
      <c r="I20" s="11" t="s">
        <v>113</v>
      </c>
      <c r="J20" s="268"/>
      <c r="K20" s="26">
        <v>104</v>
      </c>
      <c r="L20" s="120">
        <v>60</v>
      </c>
      <c r="M20" s="121">
        <f>SUM(O20:U20)</f>
        <v>60</v>
      </c>
      <c r="N20" s="121">
        <v>60</v>
      </c>
      <c r="O20" s="13">
        <v>23</v>
      </c>
      <c r="P20" s="13">
        <v>15</v>
      </c>
      <c r="Q20" s="13"/>
      <c r="R20" s="13">
        <v>14</v>
      </c>
      <c r="S20" s="13">
        <v>4</v>
      </c>
      <c r="T20" s="13">
        <v>4</v>
      </c>
      <c r="U20" s="13"/>
      <c r="V20" s="270"/>
      <c r="W20" s="22">
        <v>252</v>
      </c>
      <c r="X20" s="122">
        <v>0.7708333333333334</v>
      </c>
      <c r="Y20" s="123">
        <v>0.7291666666666666</v>
      </c>
      <c r="Z20" s="124">
        <v>0.7708333333333334</v>
      </c>
      <c r="AA20" s="124"/>
      <c r="AB20" s="124">
        <v>0.7708333333333334</v>
      </c>
      <c r="AC20" s="124">
        <v>0.7708333333333334</v>
      </c>
      <c r="AD20" s="125">
        <v>0.7708333333333334</v>
      </c>
      <c r="AE20" s="126">
        <v>0.7291666666666666</v>
      </c>
      <c r="AF20" s="127"/>
      <c r="AG20" s="95"/>
      <c r="AH20" s="299"/>
      <c r="AI20" s="299"/>
      <c r="AJ20" s="299"/>
      <c r="AK20" s="270"/>
      <c r="AL20" s="299"/>
      <c r="AM20" s="23">
        <v>4</v>
      </c>
      <c r="AN20" s="13" t="s">
        <v>67</v>
      </c>
      <c r="AO20" s="328"/>
      <c r="AP20" s="26" t="s">
        <v>179</v>
      </c>
      <c r="AQ20" s="26" t="s">
        <v>184</v>
      </c>
      <c r="AR20" s="131" t="s">
        <v>304</v>
      </c>
      <c r="AS20" s="131"/>
      <c r="AT20" s="131"/>
      <c r="AU20" s="131" t="s">
        <v>296</v>
      </c>
      <c r="AV20" s="131"/>
      <c r="AW20" s="17">
        <v>1250000</v>
      </c>
      <c r="AX20" s="13"/>
      <c r="AY20" s="94" t="s">
        <v>381</v>
      </c>
      <c r="AZ20" s="13" t="s">
        <v>391</v>
      </c>
      <c r="BA20" s="33"/>
      <c r="BB20" s="18"/>
      <c r="BC20" s="17"/>
      <c r="BD20" s="17"/>
      <c r="BE20" s="17" t="s">
        <v>100</v>
      </c>
      <c r="BF20" s="270"/>
      <c r="BG20" s="270"/>
      <c r="BH20" s="270"/>
      <c r="BI20" s="270"/>
      <c r="BJ20" s="270"/>
      <c r="BK20" s="312"/>
      <c r="BL20" s="270"/>
      <c r="BM20" s="314"/>
      <c r="BN20" s="324"/>
      <c r="BO20" s="313"/>
      <c r="BP20" s="255"/>
      <c r="BQ20" s="129">
        <f>+K20/N20</f>
        <v>1.7333333333333334</v>
      </c>
    </row>
    <row r="21" spans="1:69" s="31" customFormat="1" ht="13.5" customHeight="1">
      <c r="A21" s="256">
        <v>9</v>
      </c>
      <c r="B21" s="279" t="s">
        <v>475</v>
      </c>
      <c r="C21" s="256" t="s">
        <v>344</v>
      </c>
      <c r="D21" s="58">
        <v>307</v>
      </c>
      <c r="E21" s="59">
        <f>(+O22+P22+Q22+O82+P82+Q82+O94+P94+Q94+O124+P124+Q124)/D21</f>
        <v>0.48534201954397393</v>
      </c>
      <c r="F21" s="281" t="s">
        <v>361</v>
      </c>
      <c r="G21" s="256" t="s">
        <v>476</v>
      </c>
      <c r="H21" s="279" t="e">
        <f>+#REF!</f>
        <v>#REF!</v>
      </c>
      <c r="I21" s="12" t="s">
        <v>492</v>
      </c>
      <c r="J21" s="267" t="s">
        <v>68</v>
      </c>
      <c r="K21" s="20"/>
      <c r="L21" s="108">
        <f>ROUND(K22/1.65,0)</f>
        <v>47</v>
      </c>
      <c r="M21" s="109"/>
      <c r="N21" s="109"/>
      <c r="O21" s="108"/>
      <c r="P21" s="108"/>
      <c r="Q21" s="108"/>
      <c r="R21" s="108"/>
      <c r="S21" s="108"/>
      <c r="T21" s="108"/>
      <c r="U21" s="108"/>
      <c r="V21" s="269" t="str">
        <f>VLOOKUP($N22,$A$160:$B$245,2)</f>
        <v>大</v>
      </c>
      <c r="W21" s="21"/>
      <c r="X21" s="110" t="s">
        <v>730</v>
      </c>
      <c r="Y21" s="112" t="s">
        <v>555</v>
      </c>
      <c r="Z21" s="111" t="s">
        <v>687</v>
      </c>
      <c r="AA21" s="111" t="s">
        <v>687</v>
      </c>
      <c r="AB21" s="111" t="s">
        <v>687</v>
      </c>
      <c r="AC21" s="111" t="s">
        <v>687</v>
      </c>
      <c r="AD21" s="111" t="s">
        <v>687</v>
      </c>
      <c r="AE21" s="114" t="s">
        <v>555</v>
      </c>
      <c r="AF21" s="115" t="s">
        <v>782</v>
      </c>
      <c r="AG21" s="28" t="s">
        <v>834</v>
      </c>
      <c r="AH21" s="32"/>
      <c r="AI21" s="299" t="s">
        <v>10</v>
      </c>
      <c r="AJ21" s="299" t="s">
        <v>287</v>
      </c>
      <c r="AK21" s="297" t="s">
        <v>844</v>
      </c>
      <c r="AL21" s="299">
        <v>1000</v>
      </c>
      <c r="AM21" s="24">
        <v>2</v>
      </c>
      <c r="AN21" s="269" t="s">
        <v>139</v>
      </c>
      <c r="AO21" s="319" t="s">
        <v>225</v>
      </c>
      <c r="AP21" s="20"/>
      <c r="AQ21" s="20"/>
      <c r="AR21" s="293" t="s">
        <v>417</v>
      </c>
      <c r="AS21" s="294"/>
      <c r="AT21" s="34"/>
      <c r="AU21" s="34" t="s">
        <v>413</v>
      </c>
      <c r="AV21" s="34"/>
      <c r="AW21" s="33"/>
      <c r="AX21" s="26" t="s">
        <v>383</v>
      </c>
      <c r="AY21" s="34">
        <v>2000</v>
      </c>
      <c r="AZ21" s="26" t="s">
        <v>69</v>
      </c>
      <c r="BA21" s="32">
        <v>10000</v>
      </c>
      <c r="BB21" s="116" t="s">
        <v>69</v>
      </c>
      <c r="BC21" s="33"/>
      <c r="BD21" s="33">
        <v>5000</v>
      </c>
      <c r="BE21" s="33"/>
      <c r="BF21" s="312" t="s">
        <v>377</v>
      </c>
      <c r="BG21" s="269" t="s">
        <v>377</v>
      </c>
      <c r="BH21" s="269" t="s">
        <v>377</v>
      </c>
      <c r="BI21" s="269" t="s">
        <v>379</v>
      </c>
      <c r="BJ21" s="269" t="s">
        <v>377</v>
      </c>
      <c r="BK21" s="269" t="s">
        <v>378</v>
      </c>
      <c r="BL21" s="269" t="s">
        <v>379</v>
      </c>
      <c r="BM21" s="314"/>
      <c r="BN21" s="310" t="s">
        <v>207</v>
      </c>
      <c r="BO21" s="313"/>
      <c r="BP21" s="299">
        <v>2</v>
      </c>
      <c r="BQ21" s="129"/>
    </row>
    <row r="22" spans="1:69" s="31" customFormat="1" ht="13.5" customHeight="1">
      <c r="A22" s="257"/>
      <c r="B22" s="280"/>
      <c r="C22" s="257"/>
      <c r="D22" s="62">
        <v>596</v>
      </c>
      <c r="E22" s="61">
        <f>(M22+M82+M94+M124)/D22</f>
        <v>0.31543624161073824</v>
      </c>
      <c r="F22" s="282"/>
      <c r="G22" s="257"/>
      <c r="H22" s="280"/>
      <c r="I22" s="11" t="s">
        <v>530</v>
      </c>
      <c r="J22" s="268"/>
      <c r="K22" s="13">
        <v>77.7</v>
      </c>
      <c r="L22" s="120">
        <v>70</v>
      </c>
      <c r="M22" s="121">
        <f>SUM(O22:U22)</f>
        <v>66</v>
      </c>
      <c r="N22" s="121">
        <v>65</v>
      </c>
      <c r="O22" s="13">
        <v>10</v>
      </c>
      <c r="P22" s="13">
        <v>16</v>
      </c>
      <c r="Q22" s="13">
        <v>24</v>
      </c>
      <c r="R22" s="13">
        <v>12</v>
      </c>
      <c r="S22" s="13">
        <v>3</v>
      </c>
      <c r="T22" s="13">
        <v>1</v>
      </c>
      <c r="U22" s="13"/>
      <c r="V22" s="270"/>
      <c r="W22" s="22">
        <v>263</v>
      </c>
      <c r="X22" s="122">
        <v>0.7708333333333334</v>
      </c>
      <c r="Y22" s="123">
        <v>0.7083333333333334</v>
      </c>
      <c r="Z22" s="124">
        <v>0.7708333333333334</v>
      </c>
      <c r="AA22" s="124">
        <v>0.7708333333333334</v>
      </c>
      <c r="AB22" s="124">
        <v>0.7708333333333334</v>
      </c>
      <c r="AC22" s="124">
        <v>0.7708333333333334</v>
      </c>
      <c r="AD22" s="125">
        <v>0.7708333333333334</v>
      </c>
      <c r="AE22" s="126">
        <v>0.6666666666666666</v>
      </c>
      <c r="AF22" s="127" t="s">
        <v>783</v>
      </c>
      <c r="AG22" s="95" t="s">
        <v>784</v>
      </c>
      <c r="AH22" s="17"/>
      <c r="AI22" s="299"/>
      <c r="AJ22" s="299"/>
      <c r="AK22" s="298"/>
      <c r="AL22" s="299"/>
      <c r="AM22" s="22">
        <v>5</v>
      </c>
      <c r="AN22" s="270"/>
      <c r="AO22" s="328"/>
      <c r="AP22" s="13" t="s">
        <v>183</v>
      </c>
      <c r="AQ22" s="13" t="s">
        <v>187</v>
      </c>
      <c r="AR22" s="18">
        <v>120000</v>
      </c>
      <c r="AS22" s="18"/>
      <c r="AT22" s="18"/>
      <c r="AU22" s="18" t="s">
        <v>292</v>
      </c>
      <c r="AV22" s="148"/>
      <c r="AW22" s="41"/>
      <c r="AX22" s="13" t="s">
        <v>382</v>
      </c>
      <c r="AY22" s="18"/>
      <c r="AZ22" s="13" t="s">
        <v>69</v>
      </c>
      <c r="BA22" s="17"/>
      <c r="BB22" s="116"/>
      <c r="BC22" s="33"/>
      <c r="BD22" s="33"/>
      <c r="BE22" s="33"/>
      <c r="BF22" s="270"/>
      <c r="BG22" s="270"/>
      <c r="BH22" s="270"/>
      <c r="BI22" s="270"/>
      <c r="BJ22" s="270"/>
      <c r="BK22" s="270"/>
      <c r="BL22" s="270"/>
      <c r="BM22" s="314"/>
      <c r="BN22" s="324"/>
      <c r="BO22" s="313"/>
      <c r="BP22" s="299"/>
      <c r="BQ22" s="129">
        <f>+K22/N22</f>
        <v>1.1953846153846155</v>
      </c>
    </row>
    <row r="23" spans="1:69" s="31" customFormat="1" ht="13.5" customHeight="1">
      <c r="A23" s="256">
        <v>10</v>
      </c>
      <c r="B23" s="279" t="s">
        <v>70</v>
      </c>
      <c r="C23" s="256" t="s">
        <v>477</v>
      </c>
      <c r="D23" s="58">
        <v>107</v>
      </c>
      <c r="E23" s="59">
        <f>(+O24+P24+Q24+O130+P130+Q130)/D23</f>
        <v>0.5327102803738317</v>
      </c>
      <c r="F23" s="281" t="s">
        <v>361</v>
      </c>
      <c r="G23" s="52" t="s">
        <v>690</v>
      </c>
      <c r="H23" s="279" t="e">
        <f>+#REF!</f>
        <v>#REF!</v>
      </c>
      <c r="I23" s="12" t="s">
        <v>691</v>
      </c>
      <c r="J23" s="267" t="s">
        <v>71</v>
      </c>
      <c r="K23" s="26"/>
      <c r="L23" s="108">
        <f>ROUND(K24/1.65,0)</f>
        <v>47</v>
      </c>
      <c r="M23" s="109"/>
      <c r="N23" s="109"/>
      <c r="O23" s="108"/>
      <c r="P23" s="108"/>
      <c r="Q23" s="108"/>
      <c r="R23" s="108"/>
      <c r="S23" s="108"/>
      <c r="T23" s="108"/>
      <c r="U23" s="108"/>
      <c r="V23" s="269" t="str">
        <f>VLOOKUP($N24,$A$160:$B$245,2)</f>
        <v>中</v>
      </c>
      <c r="W23" s="21"/>
      <c r="X23" s="110" t="s">
        <v>563</v>
      </c>
      <c r="Y23" s="111" t="s">
        <v>555</v>
      </c>
      <c r="Z23" s="112" t="s">
        <v>555</v>
      </c>
      <c r="AA23" s="112"/>
      <c r="AB23" s="112" t="s">
        <v>555</v>
      </c>
      <c r="AC23" s="112" t="s">
        <v>555</v>
      </c>
      <c r="AD23" s="113" t="s">
        <v>555</v>
      </c>
      <c r="AE23" s="114" t="s">
        <v>555</v>
      </c>
      <c r="AF23" s="115"/>
      <c r="AG23" s="104">
        <v>5500</v>
      </c>
      <c r="AH23" s="32" t="s">
        <v>199</v>
      </c>
      <c r="AI23" s="299" t="s">
        <v>10</v>
      </c>
      <c r="AJ23" s="299" t="s">
        <v>287</v>
      </c>
      <c r="AK23" s="297" t="s">
        <v>845</v>
      </c>
      <c r="AL23" s="299">
        <v>1000</v>
      </c>
      <c r="AM23" s="24">
        <v>3</v>
      </c>
      <c r="AN23" s="20" t="s">
        <v>139</v>
      </c>
      <c r="AO23" s="319" t="s">
        <v>225</v>
      </c>
      <c r="AP23" s="26"/>
      <c r="AQ23" s="26"/>
      <c r="AR23" s="131"/>
      <c r="AS23" s="131"/>
      <c r="AT23" s="131"/>
      <c r="AU23" s="131"/>
      <c r="AV23" s="131"/>
      <c r="AW23" s="33"/>
      <c r="AX23" s="312" t="s">
        <v>390</v>
      </c>
      <c r="AY23" s="26" t="s">
        <v>418</v>
      </c>
      <c r="AZ23" s="26" t="s">
        <v>410</v>
      </c>
      <c r="BA23" s="33" t="s">
        <v>384</v>
      </c>
      <c r="BB23" s="34"/>
      <c r="BC23" s="32"/>
      <c r="BD23" s="32"/>
      <c r="BE23" s="32"/>
      <c r="BF23" s="26" t="s">
        <v>419</v>
      </c>
      <c r="BG23" s="269" t="s">
        <v>409</v>
      </c>
      <c r="BH23" s="269" t="s">
        <v>409</v>
      </c>
      <c r="BI23" s="269" t="s">
        <v>104</v>
      </c>
      <c r="BJ23" s="269" t="s">
        <v>449</v>
      </c>
      <c r="BK23" s="269" t="s">
        <v>386</v>
      </c>
      <c r="BL23" s="269" t="s">
        <v>108</v>
      </c>
      <c r="BM23" s="314" t="s">
        <v>148</v>
      </c>
      <c r="BN23" s="367" t="s">
        <v>72</v>
      </c>
      <c r="BO23" s="313"/>
      <c r="BP23" s="255">
        <v>3</v>
      </c>
      <c r="BQ23" s="129"/>
    </row>
    <row r="24" spans="1:69" s="31" customFormat="1" ht="13.5" customHeight="1">
      <c r="A24" s="257"/>
      <c r="B24" s="280"/>
      <c r="C24" s="257"/>
      <c r="D24" s="62">
        <v>235</v>
      </c>
      <c r="E24" s="61">
        <f>(M24+M130)/D24</f>
        <v>0.3404255319148936</v>
      </c>
      <c r="F24" s="282"/>
      <c r="G24" s="52"/>
      <c r="H24" s="280"/>
      <c r="I24" s="11"/>
      <c r="J24" s="268"/>
      <c r="K24" s="26">
        <v>77.8</v>
      </c>
      <c r="L24" s="120">
        <v>60</v>
      </c>
      <c r="M24" s="121">
        <f>SUM(O24:U24)</f>
        <v>39</v>
      </c>
      <c r="N24" s="121">
        <v>38</v>
      </c>
      <c r="O24" s="13">
        <v>8</v>
      </c>
      <c r="P24" s="13">
        <v>10</v>
      </c>
      <c r="Q24" s="13">
        <v>5</v>
      </c>
      <c r="R24" s="13">
        <v>6</v>
      </c>
      <c r="S24" s="13">
        <v>8</v>
      </c>
      <c r="T24" s="13">
        <v>2</v>
      </c>
      <c r="U24" s="13"/>
      <c r="V24" s="270"/>
      <c r="W24" s="22">
        <v>262</v>
      </c>
      <c r="X24" s="122">
        <v>0.8020833333333334</v>
      </c>
      <c r="Y24" s="123">
        <v>0.7083333333333334</v>
      </c>
      <c r="Z24" s="124">
        <v>0.8020833333333334</v>
      </c>
      <c r="AA24" s="124"/>
      <c r="AB24" s="124">
        <v>0.8020833333333334</v>
      </c>
      <c r="AC24" s="124">
        <v>0.8020833333333334</v>
      </c>
      <c r="AD24" s="125">
        <v>0.8020833333333334</v>
      </c>
      <c r="AE24" s="126">
        <v>0.6875</v>
      </c>
      <c r="AF24" s="127" t="s">
        <v>625</v>
      </c>
      <c r="AG24" s="105" t="s">
        <v>865</v>
      </c>
      <c r="AH24" s="17">
        <v>9000</v>
      </c>
      <c r="AI24" s="299"/>
      <c r="AJ24" s="299"/>
      <c r="AK24" s="298"/>
      <c r="AL24" s="299"/>
      <c r="AM24" s="23">
        <v>1</v>
      </c>
      <c r="AN24" s="149">
        <v>37567</v>
      </c>
      <c r="AO24" s="328"/>
      <c r="AP24" s="26" t="s">
        <v>179</v>
      </c>
      <c r="AQ24" s="26" t="s">
        <v>188</v>
      </c>
      <c r="AR24" s="131" t="s">
        <v>291</v>
      </c>
      <c r="AS24" s="131"/>
      <c r="AT24" s="131"/>
      <c r="AU24" s="131" t="s">
        <v>296</v>
      </c>
      <c r="AV24" s="131"/>
      <c r="AW24" s="17">
        <v>1700000</v>
      </c>
      <c r="AX24" s="270"/>
      <c r="AY24" s="36">
        <v>4000</v>
      </c>
      <c r="AZ24" s="13" t="s">
        <v>296</v>
      </c>
      <c r="BA24" s="33" t="s">
        <v>385</v>
      </c>
      <c r="BB24" s="17" t="s">
        <v>100</v>
      </c>
      <c r="BC24" s="17"/>
      <c r="BD24" s="17"/>
      <c r="BE24" s="17" t="s">
        <v>100</v>
      </c>
      <c r="BF24" s="13" t="s">
        <v>305</v>
      </c>
      <c r="BG24" s="270"/>
      <c r="BH24" s="270"/>
      <c r="BI24" s="270"/>
      <c r="BJ24" s="270"/>
      <c r="BK24" s="270"/>
      <c r="BL24" s="270"/>
      <c r="BM24" s="314"/>
      <c r="BN24" s="367"/>
      <c r="BO24" s="313"/>
      <c r="BP24" s="255"/>
      <c r="BQ24" s="129">
        <f>+K24/N24</f>
        <v>2.0473684210526315</v>
      </c>
    </row>
    <row r="25" spans="1:69" s="31" customFormat="1" ht="13.5" customHeight="1">
      <c r="A25" s="256">
        <v>11</v>
      </c>
      <c r="B25" s="279" t="s">
        <v>271</v>
      </c>
      <c r="C25" s="256" t="s">
        <v>345</v>
      </c>
      <c r="D25" s="58">
        <v>162</v>
      </c>
      <c r="E25" s="59">
        <f>(+O26+P26+Q26+O88+P88+Q88)/D25</f>
        <v>0.5</v>
      </c>
      <c r="F25" s="281" t="s">
        <v>361</v>
      </c>
      <c r="G25" s="256" t="s">
        <v>478</v>
      </c>
      <c r="H25" s="279" t="e">
        <f>+#REF!</f>
        <v>#REF!</v>
      </c>
      <c r="I25" s="12" t="s">
        <v>492</v>
      </c>
      <c r="J25" s="267" t="s">
        <v>83</v>
      </c>
      <c r="K25" s="20"/>
      <c r="L25" s="108">
        <f>ROUND(K26/1.65,0)</f>
        <v>64</v>
      </c>
      <c r="M25" s="109"/>
      <c r="N25" s="109"/>
      <c r="O25" s="108"/>
      <c r="P25" s="108"/>
      <c r="Q25" s="108"/>
      <c r="R25" s="108"/>
      <c r="S25" s="108"/>
      <c r="T25" s="108"/>
      <c r="U25" s="108"/>
      <c r="V25" s="269" t="str">
        <f>VLOOKUP($N26,$A$160:$B$245,2)</f>
        <v>大</v>
      </c>
      <c r="W25" s="21"/>
      <c r="X25" s="110" t="s">
        <v>560</v>
      </c>
      <c r="Y25" s="111" t="s">
        <v>555</v>
      </c>
      <c r="Z25" s="112" t="s">
        <v>555</v>
      </c>
      <c r="AA25" s="112"/>
      <c r="AB25" s="112" t="s">
        <v>555</v>
      </c>
      <c r="AC25" s="112" t="s">
        <v>555</v>
      </c>
      <c r="AD25" s="113" t="s">
        <v>555</v>
      </c>
      <c r="AE25" s="114"/>
      <c r="AF25" s="115"/>
      <c r="AG25" s="291">
        <v>4000</v>
      </c>
      <c r="AH25" s="299" t="s">
        <v>10</v>
      </c>
      <c r="AI25" s="299" t="s">
        <v>287</v>
      </c>
      <c r="AJ25" s="299" t="s">
        <v>287</v>
      </c>
      <c r="AK25" s="297" t="s">
        <v>846</v>
      </c>
      <c r="AL25" s="299">
        <v>1500</v>
      </c>
      <c r="AM25" s="24">
        <v>2</v>
      </c>
      <c r="AN25" s="20" t="s">
        <v>139</v>
      </c>
      <c r="AO25" s="319" t="s">
        <v>225</v>
      </c>
      <c r="AP25" s="20"/>
      <c r="AQ25" s="20"/>
      <c r="AR25" s="34" t="s">
        <v>420</v>
      </c>
      <c r="AS25" s="34"/>
      <c r="AT25" s="34"/>
      <c r="AU25" s="34"/>
      <c r="AV25" s="34" t="s">
        <v>421</v>
      </c>
      <c r="AW25" s="33"/>
      <c r="AX25" s="37">
        <v>50000</v>
      </c>
      <c r="AY25" s="312" t="s">
        <v>388</v>
      </c>
      <c r="AZ25" s="312" t="s">
        <v>389</v>
      </c>
      <c r="BA25" s="32"/>
      <c r="BB25" s="116"/>
      <c r="BC25" s="33"/>
      <c r="BD25" s="33"/>
      <c r="BE25" s="33"/>
      <c r="BF25" s="26" t="s">
        <v>193</v>
      </c>
      <c r="BG25" s="269" t="s">
        <v>409</v>
      </c>
      <c r="BH25" s="269" t="s">
        <v>106</v>
      </c>
      <c r="BI25" s="269" t="s">
        <v>104</v>
      </c>
      <c r="BJ25" s="269" t="s">
        <v>289</v>
      </c>
      <c r="BK25" s="269" t="s">
        <v>288</v>
      </c>
      <c r="BL25" s="269" t="s">
        <v>290</v>
      </c>
      <c r="BM25" s="314"/>
      <c r="BN25" s="310" t="s">
        <v>208</v>
      </c>
      <c r="BO25" s="313"/>
      <c r="BP25" s="299">
        <v>2</v>
      </c>
      <c r="BQ25" s="129"/>
    </row>
    <row r="26" spans="1:69" s="31" customFormat="1" ht="13.5" customHeight="1">
      <c r="A26" s="257"/>
      <c r="B26" s="280"/>
      <c r="C26" s="257"/>
      <c r="D26" s="62">
        <v>316</v>
      </c>
      <c r="E26" s="61">
        <f>(M26+M88)/D26</f>
        <v>0.3575949367088608</v>
      </c>
      <c r="F26" s="282"/>
      <c r="G26" s="257"/>
      <c r="H26" s="280"/>
      <c r="I26" s="11" t="s">
        <v>113</v>
      </c>
      <c r="J26" s="268"/>
      <c r="K26" s="13">
        <v>105.2</v>
      </c>
      <c r="L26" s="120">
        <v>65</v>
      </c>
      <c r="M26" s="121">
        <f>SUM(O26:U26)</f>
        <v>57</v>
      </c>
      <c r="N26" s="121">
        <v>57</v>
      </c>
      <c r="O26" s="13">
        <v>28</v>
      </c>
      <c r="P26" s="13">
        <v>29</v>
      </c>
      <c r="Q26" s="13"/>
      <c r="R26" s="13"/>
      <c r="S26" s="13"/>
      <c r="T26" s="13"/>
      <c r="U26" s="13"/>
      <c r="V26" s="270"/>
      <c r="W26" s="22">
        <v>259</v>
      </c>
      <c r="X26" s="122">
        <v>0.75</v>
      </c>
      <c r="Y26" s="123">
        <v>0.75</v>
      </c>
      <c r="Z26" s="124">
        <v>0.75</v>
      </c>
      <c r="AA26" s="124"/>
      <c r="AB26" s="124">
        <v>0.75</v>
      </c>
      <c r="AC26" s="124">
        <v>0.75</v>
      </c>
      <c r="AD26" s="125">
        <v>0.75</v>
      </c>
      <c r="AE26" s="126"/>
      <c r="AF26" s="127"/>
      <c r="AG26" s="292"/>
      <c r="AH26" s="299"/>
      <c r="AI26" s="299"/>
      <c r="AJ26" s="299"/>
      <c r="AK26" s="298"/>
      <c r="AL26" s="299"/>
      <c r="AM26" s="22">
        <v>4</v>
      </c>
      <c r="AN26" s="149">
        <v>37565</v>
      </c>
      <c r="AO26" s="328"/>
      <c r="AP26" s="13" t="s">
        <v>183</v>
      </c>
      <c r="AQ26" s="13" t="s">
        <v>188</v>
      </c>
      <c r="AR26" s="18" t="s">
        <v>306</v>
      </c>
      <c r="AS26" s="18"/>
      <c r="AT26" s="18"/>
      <c r="AU26" s="18" t="s">
        <v>307</v>
      </c>
      <c r="AV26" s="18" t="s">
        <v>296</v>
      </c>
      <c r="AW26" s="17">
        <v>1200000</v>
      </c>
      <c r="AX26" s="13" t="s">
        <v>387</v>
      </c>
      <c r="AY26" s="270"/>
      <c r="AZ26" s="270"/>
      <c r="BA26" s="17"/>
      <c r="BB26" s="116" t="s">
        <v>198</v>
      </c>
      <c r="BC26" s="33"/>
      <c r="BD26" s="33"/>
      <c r="BE26" s="33"/>
      <c r="BF26" s="13" t="s">
        <v>446</v>
      </c>
      <c r="BG26" s="270"/>
      <c r="BH26" s="270"/>
      <c r="BI26" s="270"/>
      <c r="BJ26" s="270"/>
      <c r="BK26" s="270"/>
      <c r="BL26" s="270"/>
      <c r="BM26" s="314"/>
      <c r="BN26" s="324"/>
      <c r="BO26" s="313"/>
      <c r="BP26" s="299"/>
      <c r="BQ26" s="129">
        <f>+K26/N26</f>
        <v>1.8456140350877193</v>
      </c>
    </row>
    <row r="27" spans="1:69" s="31" customFormat="1" ht="13.5" customHeight="1">
      <c r="A27" s="256">
        <v>12</v>
      </c>
      <c r="B27" s="279" t="s">
        <v>726</v>
      </c>
      <c r="C27" s="256" t="s">
        <v>346</v>
      </c>
      <c r="D27" s="58">
        <v>277</v>
      </c>
      <c r="E27" s="59">
        <f>(+O28+P28+Q28+O76+P76+Q76+O118+P118+Q118+O120+P120+Q120+O122+P122+Q122)/D27</f>
        <v>0.555956678700361</v>
      </c>
      <c r="F27" s="281" t="s">
        <v>361</v>
      </c>
      <c r="G27" s="54" t="s">
        <v>480</v>
      </c>
      <c r="H27" s="279" t="e">
        <f>+#REF!</f>
        <v>#REF!</v>
      </c>
      <c r="I27" s="10" t="s">
        <v>492</v>
      </c>
      <c r="J27" s="267" t="s">
        <v>83</v>
      </c>
      <c r="K27" s="20"/>
      <c r="L27" s="108">
        <f>ROUND(K28/1.65,0)</f>
        <v>42</v>
      </c>
      <c r="M27" s="109"/>
      <c r="N27" s="109"/>
      <c r="O27" s="108"/>
      <c r="P27" s="108"/>
      <c r="Q27" s="108"/>
      <c r="R27" s="108"/>
      <c r="S27" s="108"/>
      <c r="T27" s="108"/>
      <c r="U27" s="108"/>
      <c r="V27" s="269" t="str">
        <f>VLOOKUP($N28,$A$160:$B$245,2)</f>
        <v>一般</v>
      </c>
      <c r="W27" s="21"/>
      <c r="X27" s="110" t="s">
        <v>731</v>
      </c>
      <c r="Y27" s="111" t="s">
        <v>732</v>
      </c>
      <c r="Z27" s="111" t="s">
        <v>733</v>
      </c>
      <c r="AA27" s="111" t="s">
        <v>733</v>
      </c>
      <c r="AB27" s="111" t="s">
        <v>733</v>
      </c>
      <c r="AC27" s="111" t="s">
        <v>733</v>
      </c>
      <c r="AD27" s="111" t="s">
        <v>733</v>
      </c>
      <c r="AE27" s="111"/>
      <c r="AF27" s="150" t="s">
        <v>630</v>
      </c>
      <c r="AG27" s="28">
        <v>4000</v>
      </c>
      <c r="AH27" s="293" t="s">
        <v>715</v>
      </c>
      <c r="AI27" s="294"/>
      <c r="AJ27" s="291"/>
      <c r="AK27" s="297" t="s">
        <v>848</v>
      </c>
      <c r="AL27" s="297">
        <v>1500</v>
      </c>
      <c r="AM27" s="24">
        <v>2</v>
      </c>
      <c r="AN27" s="20" t="s">
        <v>139</v>
      </c>
      <c r="AO27" s="319" t="s">
        <v>225</v>
      </c>
      <c r="AP27" s="20"/>
      <c r="AQ27" s="20"/>
      <c r="AR27" s="34" t="s">
        <v>422</v>
      </c>
      <c r="AS27" s="34"/>
      <c r="AT27" s="34"/>
      <c r="AU27" s="34" t="s">
        <v>412</v>
      </c>
      <c r="AV27" s="34"/>
      <c r="AW27" s="32"/>
      <c r="AX27" s="32" t="s">
        <v>423</v>
      </c>
      <c r="AY27" s="34">
        <v>2000</v>
      </c>
      <c r="AZ27" s="20" t="s">
        <v>393</v>
      </c>
      <c r="BA27" s="32">
        <v>1000</v>
      </c>
      <c r="BB27" s="34">
        <v>1000</v>
      </c>
      <c r="BC27" s="32"/>
      <c r="BD27" s="32"/>
      <c r="BE27" s="32"/>
      <c r="BF27" s="269" t="s">
        <v>395</v>
      </c>
      <c r="BG27" s="269" t="s">
        <v>289</v>
      </c>
      <c r="BH27" s="269" t="s">
        <v>289</v>
      </c>
      <c r="BI27" s="269" t="s">
        <v>290</v>
      </c>
      <c r="BJ27" s="269" t="s">
        <v>289</v>
      </c>
      <c r="BK27" s="269" t="s">
        <v>168</v>
      </c>
      <c r="BL27" s="269" t="s">
        <v>290</v>
      </c>
      <c r="BM27" s="314"/>
      <c r="BN27" s="365" t="s">
        <v>209</v>
      </c>
      <c r="BO27" s="313" t="s">
        <v>256</v>
      </c>
      <c r="BP27" s="299">
        <v>1</v>
      </c>
      <c r="BQ27" s="129"/>
    </row>
    <row r="28" spans="1:69" s="31" customFormat="1" ht="13.5" customHeight="1">
      <c r="A28" s="257"/>
      <c r="B28" s="280"/>
      <c r="C28" s="257"/>
      <c r="D28" s="62">
        <v>601</v>
      </c>
      <c r="E28" s="61">
        <f>(M28+M76+M118+M120+M122)/D28</f>
        <v>0.33111480865224624</v>
      </c>
      <c r="F28" s="282"/>
      <c r="G28" s="53" t="s">
        <v>341</v>
      </c>
      <c r="H28" s="280"/>
      <c r="I28" s="11" t="s">
        <v>599</v>
      </c>
      <c r="J28" s="268"/>
      <c r="K28" s="13">
        <v>69</v>
      </c>
      <c r="L28" s="120">
        <v>40</v>
      </c>
      <c r="M28" s="121">
        <f>SUM(O28:U28)</f>
        <v>33</v>
      </c>
      <c r="N28" s="121">
        <v>32</v>
      </c>
      <c r="O28" s="13">
        <v>11</v>
      </c>
      <c r="P28" s="13">
        <v>12</v>
      </c>
      <c r="Q28" s="13">
        <v>8</v>
      </c>
      <c r="R28" s="13">
        <v>2</v>
      </c>
      <c r="S28" s="13"/>
      <c r="T28" s="13"/>
      <c r="U28" s="13"/>
      <c r="V28" s="270"/>
      <c r="W28" s="22">
        <v>254</v>
      </c>
      <c r="X28" s="122">
        <v>0.8020833333333334</v>
      </c>
      <c r="Y28" s="123">
        <v>0.7708333333333334</v>
      </c>
      <c r="Z28" s="124">
        <v>0.8020833333333334</v>
      </c>
      <c r="AA28" s="124">
        <v>0.8020833333333334</v>
      </c>
      <c r="AB28" s="124">
        <v>0.8020833333333334</v>
      </c>
      <c r="AC28" s="124">
        <v>0.8020833333333334</v>
      </c>
      <c r="AD28" s="124">
        <v>0.8020833333333334</v>
      </c>
      <c r="AE28" s="123"/>
      <c r="AF28" s="99" t="s">
        <v>716</v>
      </c>
      <c r="AG28" s="95">
        <v>2500</v>
      </c>
      <c r="AH28" s="295"/>
      <c r="AI28" s="296"/>
      <c r="AJ28" s="292"/>
      <c r="AK28" s="298"/>
      <c r="AL28" s="298"/>
      <c r="AM28" s="22">
        <v>2</v>
      </c>
      <c r="AN28" s="149">
        <v>37567</v>
      </c>
      <c r="AO28" s="328"/>
      <c r="AP28" s="13" t="s">
        <v>179</v>
      </c>
      <c r="AQ28" s="13" t="s">
        <v>184</v>
      </c>
      <c r="AR28" s="18" t="s">
        <v>308</v>
      </c>
      <c r="AS28" s="18"/>
      <c r="AT28" s="18"/>
      <c r="AU28" s="18" t="s">
        <v>309</v>
      </c>
      <c r="AV28" s="18"/>
      <c r="AW28" s="17">
        <v>1600000</v>
      </c>
      <c r="AX28" s="17" t="s">
        <v>310</v>
      </c>
      <c r="AY28" s="18" t="s">
        <v>392</v>
      </c>
      <c r="AZ28" s="13" t="s">
        <v>394</v>
      </c>
      <c r="BA28" s="17"/>
      <c r="BB28" s="18"/>
      <c r="BC28" s="17"/>
      <c r="BD28" s="17"/>
      <c r="BE28" s="17"/>
      <c r="BF28" s="270"/>
      <c r="BG28" s="270"/>
      <c r="BH28" s="270"/>
      <c r="BI28" s="270"/>
      <c r="BJ28" s="270"/>
      <c r="BK28" s="270"/>
      <c r="BL28" s="270"/>
      <c r="BM28" s="314"/>
      <c r="BN28" s="366"/>
      <c r="BO28" s="313"/>
      <c r="BP28" s="299"/>
      <c r="BQ28" s="129">
        <f>+K28/N28</f>
        <v>2.15625</v>
      </c>
    </row>
    <row r="29" spans="1:69" s="31" customFormat="1" ht="13.5" customHeight="1">
      <c r="A29" s="273">
        <v>13</v>
      </c>
      <c r="B29" s="321" t="s">
        <v>273</v>
      </c>
      <c r="C29" s="273" t="s">
        <v>347</v>
      </c>
      <c r="D29" s="58">
        <v>112</v>
      </c>
      <c r="E29" s="59">
        <f>(+O30+P30+Q30+O98+P98+Q98)/D29</f>
        <v>0.6785714285714286</v>
      </c>
      <c r="F29" s="281" t="s">
        <v>361</v>
      </c>
      <c r="G29" s="10" t="s">
        <v>135</v>
      </c>
      <c r="H29" s="279" t="e">
        <f>+#REF!</f>
        <v>#REF!</v>
      </c>
      <c r="I29" s="10" t="s">
        <v>492</v>
      </c>
      <c r="J29" s="327" t="s">
        <v>68</v>
      </c>
      <c r="K29" s="26"/>
      <c r="L29" s="142">
        <f>ROUND(K30/1.65,0)</f>
        <v>51</v>
      </c>
      <c r="M29" s="109"/>
      <c r="N29" s="109"/>
      <c r="O29" s="108"/>
      <c r="P29" s="108"/>
      <c r="Q29" s="108"/>
      <c r="R29" s="108"/>
      <c r="S29" s="108"/>
      <c r="T29" s="108"/>
      <c r="U29" s="108"/>
      <c r="V29" s="269" t="str">
        <f>VLOOKUP($N30,$A$160:$B$245,2)</f>
        <v>大</v>
      </c>
      <c r="W29" s="21"/>
      <c r="X29" s="110" t="s">
        <v>561</v>
      </c>
      <c r="Y29" s="111" t="s">
        <v>555</v>
      </c>
      <c r="Z29" s="112" t="s">
        <v>555</v>
      </c>
      <c r="AA29" s="112"/>
      <c r="AB29" s="112" t="s">
        <v>627</v>
      </c>
      <c r="AC29" s="112" t="s">
        <v>555</v>
      </c>
      <c r="AD29" s="112" t="s">
        <v>626</v>
      </c>
      <c r="AE29" s="114"/>
      <c r="AF29" s="143"/>
      <c r="AG29" s="291">
        <v>2500</v>
      </c>
      <c r="AH29" s="32" t="s">
        <v>786</v>
      </c>
      <c r="AI29" s="298" t="s">
        <v>717</v>
      </c>
      <c r="AJ29" s="298" t="s">
        <v>311</v>
      </c>
      <c r="AK29" s="297" t="s">
        <v>850</v>
      </c>
      <c r="AL29" s="298">
        <v>1500</v>
      </c>
      <c r="AM29" s="145">
        <v>1</v>
      </c>
      <c r="AN29" s="312" t="s">
        <v>142</v>
      </c>
      <c r="AO29" s="320" t="s">
        <v>225</v>
      </c>
      <c r="AP29" s="26"/>
      <c r="AQ29" s="26"/>
      <c r="AR29" s="116"/>
      <c r="AS29" s="116"/>
      <c r="AT29" s="116"/>
      <c r="AU29" s="116" t="s">
        <v>422</v>
      </c>
      <c r="AV29" s="116"/>
      <c r="AW29" s="33">
        <v>1104000</v>
      </c>
      <c r="AX29" s="26" t="s">
        <v>397</v>
      </c>
      <c r="AY29" s="116" t="s">
        <v>176</v>
      </c>
      <c r="AZ29" s="312" t="s">
        <v>288</v>
      </c>
      <c r="BA29" s="33"/>
      <c r="BB29" s="116"/>
      <c r="BC29" s="33"/>
      <c r="BD29" s="33"/>
      <c r="BE29" s="33"/>
      <c r="BF29" s="312" t="s">
        <v>288</v>
      </c>
      <c r="BG29" s="312" t="s">
        <v>289</v>
      </c>
      <c r="BH29" s="312" t="s">
        <v>289</v>
      </c>
      <c r="BI29" s="312" t="s">
        <v>104</v>
      </c>
      <c r="BJ29" s="312" t="s">
        <v>289</v>
      </c>
      <c r="BK29" s="312" t="s">
        <v>288</v>
      </c>
      <c r="BL29" s="312" t="s">
        <v>290</v>
      </c>
      <c r="BM29" s="323" t="s">
        <v>148</v>
      </c>
      <c r="BN29" s="311" t="s">
        <v>72</v>
      </c>
      <c r="BO29" s="270"/>
      <c r="BP29" s="299">
        <v>2</v>
      </c>
      <c r="BQ29" s="129"/>
    </row>
    <row r="30" spans="1:69" s="31" customFormat="1" ht="13.5" customHeight="1">
      <c r="A30" s="257"/>
      <c r="B30" s="280"/>
      <c r="C30" s="257"/>
      <c r="D30" s="60">
        <v>267</v>
      </c>
      <c r="E30" s="61">
        <f>(M30+M98)/D30</f>
        <v>0.3782771535580524</v>
      </c>
      <c r="F30" s="282"/>
      <c r="G30" s="11" t="s">
        <v>636</v>
      </c>
      <c r="H30" s="280"/>
      <c r="I30" s="11" t="s">
        <v>490</v>
      </c>
      <c r="J30" s="268"/>
      <c r="K30" s="13">
        <v>84.11</v>
      </c>
      <c r="L30" s="120">
        <v>52</v>
      </c>
      <c r="M30" s="121">
        <f>SUM(O30:U30)</f>
        <v>60</v>
      </c>
      <c r="N30" s="121">
        <v>60</v>
      </c>
      <c r="O30" s="13">
        <v>23</v>
      </c>
      <c r="P30" s="13">
        <v>30</v>
      </c>
      <c r="Q30" s="13"/>
      <c r="R30" s="13"/>
      <c r="S30" s="13">
        <v>6</v>
      </c>
      <c r="T30" s="13">
        <v>1</v>
      </c>
      <c r="U30" s="13"/>
      <c r="V30" s="270"/>
      <c r="W30" s="22">
        <v>251</v>
      </c>
      <c r="X30" s="122">
        <v>0.75</v>
      </c>
      <c r="Y30" s="123">
        <v>0.75</v>
      </c>
      <c r="Z30" s="124">
        <v>0.75</v>
      </c>
      <c r="AA30" s="124"/>
      <c r="AB30" s="124">
        <v>0.75</v>
      </c>
      <c r="AC30" s="124">
        <v>0.75</v>
      </c>
      <c r="AD30" s="124">
        <v>0.75</v>
      </c>
      <c r="AE30" s="126"/>
      <c r="AF30" s="127"/>
      <c r="AG30" s="292"/>
      <c r="AH30" s="17" t="s">
        <v>785</v>
      </c>
      <c r="AI30" s="299"/>
      <c r="AJ30" s="299"/>
      <c r="AK30" s="298"/>
      <c r="AL30" s="299"/>
      <c r="AM30" s="22">
        <v>4</v>
      </c>
      <c r="AN30" s="270"/>
      <c r="AO30" s="328"/>
      <c r="AP30" s="13" t="s">
        <v>183</v>
      </c>
      <c r="AQ30" s="13" t="s">
        <v>182</v>
      </c>
      <c r="AR30" s="18">
        <v>82000</v>
      </c>
      <c r="AS30" s="18"/>
      <c r="AT30" s="18"/>
      <c r="AU30" s="18" t="s">
        <v>396</v>
      </c>
      <c r="AV30" s="18"/>
      <c r="AW30" s="17"/>
      <c r="AX30" s="13"/>
      <c r="AY30" s="18" t="s">
        <v>189</v>
      </c>
      <c r="AZ30" s="270"/>
      <c r="BA30" s="17"/>
      <c r="BB30" s="116"/>
      <c r="BC30" s="33"/>
      <c r="BD30" s="33"/>
      <c r="BE30" s="33"/>
      <c r="BF30" s="270"/>
      <c r="BG30" s="270"/>
      <c r="BH30" s="270"/>
      <c r="BI30" s="270"/>
      <c r="BJ30" s="270"/>
      <c r="BK30" s="270"/>
      <c r="BL30" s="270"/>
      <c r="BM30" s="314"/>
      <c r="BN30" s="324"/>
      <c r="BO30" s="313"/>
      <c r="BP30" s="299"/>
      <c r="BQ30" s="129">
        <f>+K30/N30</f>
        <v>1.4018333333333333</v>
      </c>
    </row>
    <row r="31" spans="1:69" s="31" customFormat="1" ht="13.5" customHeight="1">
      <c r="A31" s="256">
        <v>14</v>
      </c>
      <c r="B31" s="279" t="s">
        <v>678</v>
      </c>
      <c r="C31" s="256" t="s">
        <v>348</v>
      </c>
      <c r="D31" s="58">
        <v>239</v>
      </c>
      <c r="E31" s="59">
        <f>(+O32+P32+Q32+O110+P110+Q110)/D31</f>
        <v>0.3598326359832636</v>
      </c>
      <c r="F31" s="281" t="s">
        <v>361</v>
      </c>
      <c r="G31" s="256" t="s">
        <v>496</v>
      </c>
      <c r="H31" s="279" t="e">
        <f>+#REF!</f>
        <v>#REF!</v>
      </c>
      <c r="I31" s="12" t="s">
        <v>514</v>
      </c>
      <c r="J31" s="267" t="s">
        <v>74</v>
      </c>
      <c r="K31" s="26"/>
      <c r="L31" s="108">
        <f>ROUND(K32/1.65,0)</f>
        <v>90</v>
      </c>
      <c r="M31" s="109"/>
      <c r="N31" s="109"/>
      <c r="O31" s="108"/>
      <c r="P31" s="108"/>
      <c r="Q31" s="108"/>
      <c r="R31" s="108"/>
      <c r="S31" s="108"/>
      <c r="T31" s="108"/>
      <c r="U31" s="108"/>
      <c r="V31" s="269" t="str">
        <f>VLOOKUP($N32,$A$160:$B$245,2)</f>
        <v>特大</v>
      </c>
      <c r="W31" s="21"/>
      <c r="X31" s="110" t="s">
        <v>661</v>
      </c>
      <c r="Y31" s="111" t="s">
        <v>555</v>
      </c>
      <c r="Z31" s="112" t="s">
        <v>628</v>
      </c>
      <c r="AA31" s="112"/>
      <c r="AB31" s="112" t="s">
        <v>555</v>
      </c>
      <c r="AC31" s="112" t="s">
        <v>555</v>
      </c>
      <c r="AD31" s="112" t="s">
        <v>555</v>
      </c>
      <c r="AE31" s="111"/>
      <c r="AF31" s="150"/>
      <c r="AG31" s="336">
        <v>2500</v>
      </c>
      <c r="AH31" s="299">
        <v>8000</v>
      </c>
      <c r="AI31" s="299" t="s">
        <v>287</v>
      </c>
      <c r="AJ31" s="299" t="s">
        <v>287</v>
      </c>
      <c r="AK31" s="297" t="s">
        <v>851</v>
      </c>
      <c r="AL31" s="297">
        <v>1500</v>
      </c>
      <c r="AM31" s="24">
        <v>5</v>
      </c>
      <c r="AN31" s="269" t="s">
        <v>112</v>
      </c>
      <c r="AO31" s="319" t="s">
        <v>225</v>
      </c>
      <c r="AP31" s="26"/>
      <c r="AQ31" s="26"/>
      <c r="AR31" s="131" t="s">
        <v>424</v>
      </c>
      <c r="AS31" s="131"/>
      <c r="AT31" s="131"/>
      <c r="AU31" s="34" t="s">
        <v>447</v>
      </c>
      <c r="AV31" s="131"/>
      <c r="AW31" s="33"/>
      <c r="AX31" s="26" t="s">
        <v>398</v>
      </c>
      <c r="AY31" s="26" t="s">
        <v>378</v>
      </c>
      <c r="AZ31" s="33" t="s">
        <v>400</v>
      </c>
      <c r="BA31" s="33"/>
      <c r="BB31" s="34"/>
      <c r="BC31" s="32"/>
      <c r="BD31" s="32" t="s">
        <v>312</v>
      </c>
      <c r="BE31" s="32"/>
      <c r="BF31" s="312" t="s">
        <v>288</v>
      </c>
      <c r="BG31" s="269" t="s">
        <v>289</v>
      </c>
      <c r="BH31" s="269" t="s">
        <v>288</v>
      </c>
      <c r="BI31" s="269" t="s">
        <v>290</v>
      </c>
      <c r="BJ31" s="269" t="s">
        <v>289</v>
      </c>
      <c r="BK31" s="269" t="s">
        <v>288</v>
      </c>
      <c r="BL31" s="269" t="s">
        <v>290</v>
      </c>
      <c r="BM31" s="29" t="s">
        <v>148</v>
      </c>
      <c r="BN31" s="310" t="s">
        <v>72</v>
      </c>
      <c r="BO31" s="313"/>
      <c r="BP31" s="299">
        <v>0</v>
      </c>
      <c r="BQ31" s="129"/>
    </row>
    <row r="32" spans="1:69" s="31" customFormat="1" ht="13.5" customHeight="1">
      <c r="A32" s="257"/>
      <c r="B32" s="280"/>
      <c r="C32" s="257"/>
      <c r="D32" s="60">
        <v>458</v>
      </c>
      <c r="E32" s="61">
        <f>(M32+M110)/D32</f>
        <v>0.20305676855895197</v>
      </c>
      <c r="F32" s="282"/>
      <c r="G32" s="257"/>
      <c r="H32" s="280"/>
      <c r="I32" s="11" t="s">
        <v>600</v>
      </c>
      <c r="J32" s="268"/>
      <c r="K32" s="26">
        <v>148</v>
      </c>
      <c r="L32" s="120">
        <v>71</v>
      </c>
      <c r="M32" s="121">
        <f>SUM(O32:U32)</f>
        <v>71</v>
      </c>
      <c r="N32" s="121">
        <v>71</v>
      </c>
      <c r="O32" s="13">
        <v>30</v>
      </c>
      <c r="P32" s="13">
        <v>41</v>
      </c>
      <c r="Q32" s="13"/>
      <c r="R32" s="13"/>
      <c r="S32" s="13"/>
      <c r="T32" s="13"/>
      <c r="U32" s="13"/>
      <c r="V32" s="270"/>
      <c r="W32" s="22">
        <v>250</v>
      </c>
      <c r="X32" s="122">
        <v>0.7916666666666666</v>
      </c>
      <c r="Y32" s="124">
        <v>0.7916666666666666</v>
      </c>
      <c r="Z32" s="124">
        <v>0.7916666666666666</v>
      </c>
      <c r="AA32" s="124"/>
      <c r="AB32" s="124">
        <v>0.7916666666666666</v>
      </c>
      <c r="AC32" s="124">
        <v>0.7916666666666666</v>
      </c>
      <c r="AD32" s="124">
        <v>0.7916666666666666</v>
      </c>
      <c r="AE32" s="126"/>
      <c r="AF32" s="127"/>
      <c r="AG32" s="336"/>
      <c r="AH32" s="299"/>
      <c r="AI32" s="299"/>
      <c r="AJ32" s="299"/>
      <c r="AK32" s="298"/>
      <c r="AL32" s="298"/>
      <c r="AM32" s="23">
        <v>3</v>
      </c>
      <c r="AN32" s="270"/>
      <c r="AO32" s="328"/>
      <c r="AP32" s="26" t="s">
        <v>183</v>
      </c>
      <c r="AQ32" s="26" t="s">
        <v>182</v>
      </c>
      <c r="AR32" s="131">
        <v>65000</v>
      </c>
      <c r="AS32" s="131"/>
      <c r="AT32" s="18"/>
      <c r="AU32" s="18">
        <v>22000</v>
      </c>
      <c r="AV32" s="131"/>
      <c r="AW32" s="17">
        <v>1000000</v>
      </c>
      <c r="AX32" s="13" t="s">
        <v>399</v>
      </c>
      <c r="AY32" s="13" t="s">
        <v>448</v>
      </c>
      <c r="AZ32" s="17" t="s">
        <v>308</v>
      </c>
      <c r="BA32" s="33" t="s">
        <v>190</v>
      </c>
      <c r="BB32" s="18"/>
      <c r="BC32" s="17"/>
      <c r="BD32" s="17" t="s">
        <v>450</v>
      </c>
      <c r="BE32" s="17"/>
      <c r="BF32" s="270"/>
      <c r="BG32" s="270"/>
      <c r="BH32" s="270"/>
      <c r="BI32" s="270"/>
      <c r="BJ32" s="270"/>
      <c r="BK32" s="270"/>
      <c r="BL32" s="270"/>
      <c r="BM32" s="29" t="s">
        <v>151</v>
      </c>
      <c r="BN32" s="324"/>
      <c r="BO32" s="313"/>
      <c r="BP32" s="299"/>
      <c r="BQ32" s="129">
        <f>+K32/N32</f>
        <v>2.084507042253521</v>
      </c>
    </row>
    <row r="33" spans="1:69" s="31" customFormat="1" ht="13.5" customHeight="1">
      <c r="A33" s="256">
        <v>15</v>
      </c>
      <c r="B33" s="279" t="s">
        <v>75</v>
      </c>
      <c r="C33" s="256" t="s">
        <v>481</v>
      </c>
      <c r="D33" s="58">
        <v>113</v>
      </c>
      <c r="E33" s="59">
        <f>(+O34+P34+Q34)/D33</f>
        <v>0.5575221238938053</v>
      </c>
      <c r="F33" s="281" t="s">
        <v>361</v>
      </c>
      <c r="G33" s="256" t="s">
        <v>497</v>
      </c>
      <c r="H33" s="279" t="s">
        <v>728</v>
      </c>
      <c r="I33" s="10" t="s">
        <v>492</v>
      </c>
      <c r="J33" s="267" t="s">
        <v>247</v>
      </c>
      <c r="K33" s="20"/>
      <c r="L33" s="108">
        <f>ROUND(K34/1.65,0)</f>
        <v>60</v>
      </c>
      <c r="M33" s="109"/>
      <c r="N33" s="109"/>
      <c r="O33" s="108"/>
      <c r="P33" s="108"/>
      <c r="Q33" s="108"/>
      <c r="R33" s="108"/>
      <c r="S33" s="108"/>
      <c r="T33" s="108"/>
      <c r="U33" s="108"/>
      <c r="V33" s="269" t="str">
        <f>VLOOKUP($N34,$A$160:$B$245,2)</f>
        <v>大</v>
      </c>
      <c r="W33" s="21"/>
      <c r="X33" s="110" t="s">
        <v>734</v>
      </c>
      <c r="Y33" s="111" t="s">
        <v>555</v>
      </c>
      <c r="Z33" s="112" t="s">
        <v>555</v>
      </c>
      <c r="AA33" s="112"/>
      <c r="AB33" s="112" t="s">
        <v>555</v>
      </c>
      <c r="AC33" s="112" t="s">
        <v>555</v>
      </c>
      <c r="AD33" s="113" t="s">
        <v>555</v>
      </c>
      <c r="AE33" s="114" t="s">
        <v>8</v>
      </c>
      <c r="AF33" s="115"/>
      <c r="AG33" s="28">
        <v>4000</v>
      </c>
      <c r="AH33" s="297" t="s">
        <v>787</v>
      </c>
      <c r="AI33" s="299" t="s">
        <v>788</v>
      </c>
      <c r="AJ33" s="299" t="s">
        <v>789</v>
      </c>
      <c r="AK33" s="297" t="s">
        <v>852</v>
      </c>
      <c r="AL33" s="32">
        <v>1000</v>
      </c>
      <c r="AM33" s="24">
        <v>2</v>
      </c>
      <c r="AN33" s="20" t="s">
        <v>139</v>
      </c>
      <c r="AO33" s="319" t="s">
        <v>225</v>
      </c>
      <c r="AP33" s="20"/>
      <c r="AQ33" s="20"/>
      <c r="AR33" s="293" t="s">
        <v>425</v>
      </c>
      <c r="AS33" s="294"/>
      <c r="AT33" s="34"/>
      <c r="AU33" s="34"/>
      <c r="AV33" s="34"/>
      <c r="AW33" s="33"/>
      <c r="AX33" s="312" t="s">
        <v>390</v>
      </c>
      <c r="AY33" s="26" t="s">
        <v>426</v>
      </c>
      <c r="AZ33" s="312" t="s">
        <v>390</v>
      </c>
      <c r="BA33" s="32"/>
      <c r="BB33" s="116"/>
      <c r="BC33" s="33"/>
      <c r="BD33" s="33"/>
      <c r="BE33" s="33"/>
      <c r="BF33" s="269" t="s">
        <v>451</v>
      </c>
      <c r="BG33" s="269" t="s">
        <v>377</v>
      </c>
      <c r="BH33" s="269" t="s">
        <v>377</v>
      </c>
      <c r="BI33" s="269" t="s">
        <v>107</v>
      </c>
      <c r="BJ33" s="269" t="s">
        <v>76</v>
      </c>
      <c r="BK33" s="269" t="s">
        <v>77</v>
      </c>
      <c r="BL33" s="269" t="s">
        <v>101</v>
      </c>
      <c r="BM33" s="314" t="s">
        <v>148</v>
      </c>
      <c r="BN33" s="310" t="s">
        <v>255</v>
      </c>
      <c r="BO33" s="313"/>
      <c r="BP33" s="313">
        <v>4</v>
      </c>
      <c r="BQ33" s="129"/>
    </row>
    <row r="34" spans="1:69" s="31" customFormat="1" ht="13.5" customHeight="1">
      <c r="A34" s="257"/>
      <c r="B34" s="280"/>
      <c r="C34" s="257"/>
      <c r="D34" s="62">
        <v>235</v>
      </c>
      <c r="E34" s="61">
        <f>M34/D34</f>
        <v>0.32340425531914896</v>
      </c>
      <c r="F34" s="282"/>
      <c r="G34" s="257"/>
      <c r="H34" s="280"/>
      <c r="I34" s="11" t="s">
        <v>113</v>
      </c>
      <c r="J34" s="268"/>
      <c r="K34" s="13">
        <v>98.6</v>
      </c>
      <c r="L34" s="120">
        <v>70</v>
      </c>
      <c r="M34" s="121">
        <f>SUM(O34:U34)</f>
        <v>76</v>
      </c>
      <c r="N34" s="121">
        <v>66</v>
      </c>
      <c r="O34" s="13">
        <v>22</v>
      </c>
      <c r="P34" s="13">
        <v>25</v>
      </c>
      <c r="Q34" s="13">
        <v>16</v>
      </c>
      <c r="R34" s="13">
        <v>7</v>
      </c>
      <c r="S34" s="13">
        <v>6</v>
      </c>
      <c r="T34" s="13"/>
      <c r="U34" s="13"/>
      <c r="V34" s="270"/>
      <c r="W34" s="22">
        <v>252</v>
      </c>
      <c r="X34" s="122">
        <v>0.7708333333333334</v>
      </c>
      <c r="Y34" s="123">
        <v>0.7083333333333334</v>
      </c>
      <c r="Z34" s="124">
        <v>0.7708333333333334</v>
      </c>
      <c r="AA34" s="124"/>
      <c r="AB34" s="124">
        <v>0.7708333333333334</v>
      </c>
      <c r="AC34" s="124">
        <v>0.7708333333333334</v>
      </c>
      <c r="AD34" s="125">
        <v>0.7708333333333334</v>
      </c>
      <c r="AE34" s="126">
        <v>0.7083333333333334</v>
      </c>
      <c r="AF34" s="127" t="s">
        <v>806</v>
      </c>
      <c r="AG34" s="95" t="s">
        <v>587</v>
      </c>
      <c r="AH34" s="298"/>
      <c r="AI34" s="299"/>
      <c r="AJ34" s="299"/>
      <c r="AK34" s="298"/>
      <c r="AL34" s="17" t="s">
        <v>867</v>
      </c>
      <c r="AM34" s="22">
        <v>3</v>
      </c>
      <c r="AN34" s="149">
        <v>39173</v>
      </c>
      <c r="AO34" s="328"/>
      <c r="AP34" s="13" t="s">
        <v>183</v>
      </c>
      <c r="AQ34" s="13" t="s">
        <v>182</v>
      </c>
      <c r="AR34" s="116" t="s">
        <v>291</v>
      </c>
      <c r="AS34" s="116"/>
      <c r="AT34" s="116"/>
      <c r="AU34" s="116" t="s">
        <v>296</v>
      </c>
      <c r="AV34" s="116"/>
      <c r="AW34" s="17">
        <v>1000000</v>
      </c>
      <c r="AX34" s="270"/>
      <c r="AY34" s="36">
        <v>2000</v>
      </c>
      <c r="AZ34" s="270"/>
      <c r="BA34" s="17">
        <v>1000</v>
      </c>
      <c r="BB34" s="116">
        <v>1000</v>
      </c>
      <c r="BC34" s="33"/>
      <c r="BD34" s="33"/>
      <c r="BE34" s="33"/>
      <c r="BF34" s="270"/>
      <c r="BG34" s="270"/>
      <c r="BH34" s="270"/>
      <c r="BI34" s="270"/>
      <c r="BJ34" s="270"/>
      <c r="BK34" s="270"/>
      <c r="BL34" s="270"/>
      <c r="BM34" s="314"/>
      <c r="BN34" s="324"/>
      <c r="BO34" s="313"/>
      <c r="BP34" s="313"/>
      <c r="BQ34" s="129">
        <f>+K34/N34</f>
        <v>1.493939393939394</v>
      </c>
    </row>
    <row r="35" spans="1:69" s="31" customFormat="1" ht="13.5" customHeight="1">
      <c r="A35" s="256">
        <v>16</v>
      </c>
      <c r="B35" s="279" t="s">
        <v>274</v>
      </c>
      <c r="C35" s="256" t="s">
        <v>482</v>
      </c>
      <c r="D35" s="58">
        <v>154</v>
      </c>
      <c r="E35" s="59">
        <f>(+O36+P36+Q36+O100+P100+Q100)/D35</f>
        <v>0.3116883116883117</v>
      </c>
      <c r="F35" s="281" t="s">
        <v>361</v>
      </c>
      <c r="G35" s="256" t="s">
        <v>483</v>
      </c>
      <c r="H35" s="279" t="e">
        <f>+#REF!</f>
        <v>#REF!</v>
      </c>
      <c r="I35" s="10" t="s">
        <v>492</v>
      </c>
      <c r="J35" s="267" t="s">
        <v>78</v>
      </c>
      <c r="K35" s="26"/>
      <c r="L35" s="108">
        <f>ROUND(K36/1.65,0)</f>
        <v>63</v>
      </c>
      <c r="M35" s="109"/>
      <c r="N35" s="109"/>
      <c r="O35" s="108"/>
      <c r="P35" s="108"/>
      <c r="Q35" s="108"/>
      <c r="R35" s="108"/>
      <c r="S35" s="108"/>
      <c r="T35" s="108"/>
      <c r="U35" s="108"/>
      <c r="V35" s="269" t="str">
        <f>VLOOKUP($N36,$A$160:$B$245,2)</f>
        <v>大</v>
      </c>
      <c r="W35" s="21"/>
      <c r="X35" s="110" t="s">
        <v>588</v>
      </c>
      <c r="Y35" s="111" t="s">
        <v>556</v>
      </c>
      <c r="Z35" s="112" t="s">
        <v>555</v>
      </c>
      <c r="AA35" s="112"/>
      <c r="AB35" s="112" t="s">
        <v>555</v>
      </c>
      <c r="AC35" s="112" t="s">
        <v>555</v>
      </c>
      <c r="AD35" s="113" t="s">
        <v>555</v>
      </c>
      <c r="AE35" s="114"/>
      <c r="AF35" s="115"/>
      <c r="AG35" s="337">
        <v>6000</v>
      </c>
      <c r="AH35" s="299" t="s">
        <v>287</v>
      </c>
      <c r="AI35" s="299" t="s">
        <v>287</v>
      </c>
      <c r="AJ35" s="299" t="s">
        <v>287</v>
      </c>
      <c r="AK35" s="297"/>
      <c r="AL35" s="299">
        <v>1500</v>
      </c>
      <c r="AM35" s="24">
        <v>3</v>
      </c>
      <c r="AN35" s="20" t="s">
        <v>139</v>
      </c>
      <c r="AO35" s="319" t="s">
        <v>225</v>
      </c>
      <c r="AP35" s="26"/>
      <c r="AQ35" s="26"/>
      <c r="AR35" s="93">
        <v>79800</v>
      </c>
      <c r="AS35" s="152"/>
      <c r="AT35" s="34"/>
      <c r="AU35" s="34" t="s">
        <v>427</v>
      </c>
      <c r="AV35" s="34"/>
      <c r="AW35" s="33" t="s">
        <v>452</v>
      </c>
      <c r="AX35" s="144" t="s">
        <v>79</v>
      </c>
      <c r="AY35" s="116" t="s">
        <v>193</v>
      </c>
      <c r="AZ35" s="312" t="s">
        <v>454</v>
      </c>
      <c r="BA35" s="33"/>
      <c r="BB35" s="34"/>
      <c r="BC35" s="32"/>
      <c r="BD35" s="32"/>
      <c r="BE35" s="32"/>
      <c r="BF35" s="269" t="s">
        <v>105</v>
      </c>
      <c r="BG35" s="269" t="s">
        <v>289</v>
      </c>
      <c r="BH35" s="269" t="s">
        <v>289</v>
      </c>
      <c r="BI35" s="269" t="s">
        <v>104</v>
      </c>
      <c r="BJ35" s="269" t="s">
        <v>289</v>
      </c>
      <c r="BK35" s="269" t="s">
        <v>167</v>
      </c>
      <c r="BL35" s="269" t="s">
        <v>101</v>
      </c>
      <c r="BM35" s="314" t="s">
        <v>152</v>
      </c>
      <c r="BN35" s="117" t="s">
        <v>210</v>
      </c>
      <c r="BO35" s="313"/>
      <c r="BP35" s="299">
        <v>3</v>
      </c>
      <c r="BQ35" s="129"/>
    </row>
    <row r="36" spans="1:69" s="31" customFormat="1" ht="13.5" customHeight="1">
      <c r="A36" s="257"/>
      <c r="B36" s="280"/>
      <c r="C36" s="257"/>
      <c r="D36" s="62">
        <v>310</v>
      </c>
      <c r="E36" s="61">
        <f>(M36+M100)/D36</f>
        <v>0.3096774193548387</v>
      </c>
      <c r="F36" s="282"/>
      <c r="G36" s="257"/>
      <c r="H36" s="280"/>
      <c r="I36" s="11" t="s">
        <v>113</v>
      </c>
      <c r="J36" s="268"/>
      <c r="K36" s="26">
        <v>103.3</v>
      </c>
      <c r="L36" s="120">
        <v>63</v>
      </c>
      <c r="M36" s="121">
        <f>SUM(O36:U36)</f>
        <v>58</v>
      </c>
      <c r="N36" s="121">
        <v>58</v>
      </c>
      <c r="O36" s="13">
        <v>10</v>
      </c>
      <c r="P36" s="13">
        <v>13</v>
      </c>
      <c r="Q36" s="13">
        <v>11</v>
      </c>
      <c r="R36" s="13">
        <v>11</v>
      </c>
      <c r="S36" s="13">
        <v>6</v>
      </c>
      <c r="T36" s="13">
        <v>7</v>
      </c>
      <c r="U36" s="13"/>
      <c r="V36" s="270"/>
      <c r="W36" s="22">
        <v>286</v>
      </c>
      <c r="X36" s="122">
        <v>0.8020833333333334</v>
      </c>
      <c r="Y36" s="123">
        <v>0.7291666666666666</v>
      </c>
      <c r="Z36" s="124">
        <v>0.8020833333333334</v>
      </c>
      <c r="AA36" s="124"/>
      <c r="AB36" s="124">
        <v>0.8020833333333334</v>
      </c>
      <c r="AC36" s="124">
        <v>0.8020833333333334</v>
      </c>
      <c r="AD36" s="125">
        <v>0.8020833333333334</v>
      </c>
      <c r="AE36" s="126"/>
      <c r="AF36" s="127"/>
      <c r="AG36" s="338"/>
      <c r="AH36" s="299"/>
      <c r="AI36" s="299"/>
      <c r="AJ36" s="299"/>
      <c r="AK36" s="298"/>
      <c r="AL36" s="299"/>
      <c r="AM36" s="23">
        <v>6</v>
      </c>
      <c r="AN36" s="149">
        <v>37559</v>
      </c>
      <c r="AO36" s="328"/>
      <c r="AP36" s="13" t="s">
        <v>179</v>
      </c>
      <c r="AQ36" s="13" t="s">
        <v>182</v>
      </c>
      <c r="AR36" s="18">
        <v>147128</v>
      </c>
      <c r="AS36" s="18"/>
      <c r="AT36" s="18"/>
      <c r="AU36" s="18" t="s">
        <v>313</v>
      </c>
      <c r="AV36" s="18"/>
      <c r="AW36" s="17">
        <v>2504688</v>
      </c>
      <c r="AX36" s="17" t="s">
        <v>453</v>
      </c>
      <c r="AY36" s="116" t="s">
        <v>314</v>
      </c>
      <c r="AZ36" s="270"/>
      <c r="BA36" s="33"/>
      <c r="BB36" s="18"/>
      <c r="BC36" s="17"/>
      <c r="BD36" s="17"/>
      <c r="BE36" s="17"/>
      <c r="BF36" s="270"/>
      <c r="BG36" s="270"/>
      <c r="BH36" s="270"/>
      <c r="BI36" s="270"/>
      <c r="BJ36" s="270"/>
      <c r="BK36" s="270"/>
      <c r="BL36" s="270"/>
      <c r="BM36" s="314"/>
      <c r="BN36" s="128" t="s">
        <v>153</v>
      </c>
      <c r="BO36" s="313"/>
      <c r="BP36" s="299"/>
      <c r="BQ36" s="129">
        <f>+K36/N36</f>
        <v>1.7810344827586206</v>
      </c>
    </row>
    <row r="37" spans="1:69" s="31" customFormat="1" ht="13.5" customHeight="1">
      <c r="A37" s="256">
        <v>17</v>
      </c>
      <c r="B37" s="279" t="s">
        <v>80</v>
      </c>
      <c r="C37" s="256" t="s">
        <v>349</v>
      </c>
      <c r="D37" s="58">
        <v>137</v>
      </c>
      <c r="E37" s="59">
        <f>(+O38+P38+Q38+O136+P136+Q136)/D37</f>
        <v>0.48175182481751827</v>
      </c>
      <c r="F37" s="281" t="s">
        <v>361</v>
      </c>
      <c r="G37" s="256" t="s">
        <v>498</v>
      </c>
      <c r="H37" s="279" t="e">
        <f>+#REF!</f>
        <v>#REF!</v>
      </c>
      <c r="I37" s="12" t="s">
        <v>514</v>
      </c>
      <c r="J37" s="267" t="s">
        <v>81</v>
      </c>
      <c r="K37" s="20"/>
      <c r="L37" s="108">
        <f>ROUND(K38/1.65,0)</f>
        <v>43</v>
      </c>
      <c r="M37" s="109"/>
      <c r="N37" s="109"/>
      <c r="O37" s="108"/>
      <c r="P37" s="108"/>
      <c r="Q37" s="108"/>
      <c r="R37" s="108"/>
      <c r="S37" s="108"/>
      <c r="T37" s="108"/>
      <c r="U37" s="108"/>
      <c r="V37" s="269" t="str">
        <f>VLOOKUP($N38,$A$160:$B$245,2)</f>
        <v>中</v>
      </c>
      <c r="W37" s="21"/>
      <c r="X37" s="110" t="s">
        <v>35</v>
      </c>
      <c r="Y37" s="111" t="s">
        <v>692</v>
      </c>
      <c r="Z37" s="112" t="s">
        <v>693</v>
      </c>
      <c r="AA37" s="112"/>
      <c r="AB37" s="112" t="s">
        <v>693</v>
      </c>
      <c r="AC37" s="112" t="s">
        <v>693</v>
      </c>
      <c r="AD37" s="112" t="s">
        <v>693</v>
      </c>
      <c r="AE37" s="114"/>
      <c r="AF37" s="115"/>
      <c r="AG37" s="336">
        <v>4000</v>
      </c>
      <c r="AH37" s="299" t="s">
        <v>790</v>
      </c>
      <c r="AI37" s="299" t="s">
        <v>287</v>
      </c>
      <c r="AJ37" s="299" t="s">
        <v>287</v>
      </c>
      <c r="AK37" s="297" t="s">
        <v>845</v>
      </c>
      <c r="AL37" s="289">
        <v>500</v>
      </c>
      <c r="AM37" s="24">
        <v>3</v>
      </c>
      <c r="AN37" s="269" t="s">
        <v>293</v>
      </c>
      <c r="AO37" s="269" t="s">
        <v>143</v>
      </c>
      <c r="AP37" s="26"/>
      <c r="AQ37" s="26"/>
      <c r="AR37" s="116"/>
      <c r="AS37" s="116"/>
      <c r="AT37" s="116"/>
      <c r="AU37" s="116" t="s">
        <v>315</v>
      </c>
      <c r="AV37" s="116"/>
      <c r="AW37" s="33"/>
      <c r="AX37" s="312" t="s">
        <v>316</v>
      </c>
      <c r="AY37" s="34" t="s">
        <v>403</v>
      </c>
      <c r="AZ37" s="312" t="s">
        <v>308</v>
      </c>
      <c r="BA37" s="32"/>
      <c r="BB37" s="116" t="s">
        <v>170</v>
      </c>
      <c r="BC37" s="33"/>
      <c r="BD37" s="33"/>
      <c r="BE37" s="33"/>
      <c r="BF37" s="26"/>
      <c r="BG37" s="269" t="s">
        <v>289</v>
      </c>
      <c r="BH37" s="269" t="s">
        <v>289</v>
      </c>
      <c r="BI37" s="269" t="s">
        <v>104</v>
      </c>
      <c r="BJ37" s="269" t="s">
        <v>288</v>
      </c>
      <c r="BK37" s="269" t="s">
        <v>288</v>
      </c>
      <c r="BL37" s="26"/>
      <c r="BM37" s="314"/>
      <c r="BN37" s="310" t="s">
        <v>290</v>
      </c>
      <c r="BO37" s="313"/>
      <c r="BP37" s="331">
        <v>3</v>
      </c>
      <c r="BQ37" s="129"/>
    </row>
    <row r="38" spans="1:69" s="31" customFormat="1" ht="13.5" customHeight="1">
      <c r="A38" s="257"/>
      <c r="B38" s="280"/>
      <c r="C38" s="257"/>
      <c r="D38" s="62">
        <v>266</v>
      </c>
      <c r="E38" s="61">
        <f>(M38+M136)/D38</f>
        <v>0.3007518796992481</v>
      </c>
      <c r="F38" s="282"/>
      <c r="G38" s="257"/>
      <c r="H38" s="280"/>
      <c r="I38" s="11" t="s">
        <v>601</v>
      </c>
      <c r="J38" s="268"/>
      <c r="K38" s="13">
        <v>71</v>
      </c>
      <c r="L38" s="120">
        <v>43</v>
      </c>
      <c r="M38" s="121">
        <f>SUM(O38:U38)</f>
        <v>48</v>
      </c>
      <c r="N38" s="121">
        <v>48</v>
      </c>
      <c r="O38" s="13">
        <v>17</v>
      </c>
      <c r="P38" s="13">
        <v>15</v>
      </c>
      <c r="Q38" s="13">
        <v>16</v>
      </c>
      <c r="R38" s="13"/>
      <c r="S38" s="13"/>
      <c r="T38" s="13"/>
      <c r="U38" s="13"/>
      <c r="V38" s="270"/>
      <c r="W38" s="22">
        <v>250</v>
      </c>
      <c r="X38" s="122">
        <v>0.7708333333333334</v>
      </c>
      <c r="Y38" s="123">
        <v>0.7083333333333334</v>
      </c>
      <c r="Z38" s="124">
        <v>0.7708333333333334</v>
      </c>
      <c r="AA38" s="124"/>
      <c r="AB38" s="124">
        <v>0.7708333333333334</v>
      </c>
      <c r="AC38" s="124">
        <v>0.7708333333333334</v>
      </c>
      <c r="AD38" s="124">
        <v>0.7708333333333334</v>
      </c>
      <c r="AE38" s="126"/>
      <c r="AF38" s="127"/>
      <c r="AG38" s="336"/>
      <c r="AH38" s="299"/>
      <c r="AI38" s="299"/>
      <c r="AJ38" s="299"/>
      <c r="AK38" s="298"/>
      <c r="AL38" s="298"/>
      <c r="AM38" s="22">
        <v>4</v>
      </c>
      <c r="AN38" s="270"/>
      <c r="AO38" s="270"/>
      <c r="AP38" s="13" t="s">
        <v>183</v>
      </c>
      <c r="AQ38" s="13" t="s">
        <v>185</v>
      </c>
      <c r="AR38" s="18">
        <v>80000</v>
      </c>
      <c r="AS38" s="18"/>
      <c r="AT38" s="18"/>
      <c r="AU38" s="18" t="s">
        <v>292</v>
      </c>
      <c r="AV38" s="18"/>
      <c r="AW38" s="17">
        <v>1100000</v>
      </c>
      <c r="AX38" s="270"/>
      <c r="AY38" s="18" t="s">
        <v>528</v>
      </c>
      <c r="AZ38" s="270"/>
      <c r="BA38" s="17"/>
      <c r="BB38" s="116" t="s">
        <v>191</v>
      </c>
      <c r="BC38" s="33"/>
      <c r="BD38" s="33"/>
      <c r="BE38" s="33"/>
      <c r="BF38" s="26" t="s">
        <v>218</v>
      </c>
      <c r="BG38" s="270"/>
      <c r="BH38" s="270"/>
      <c r="BI38" s="270"/>
      <c r="BJ38" s="270"/>
      <c r="BK38" s="270"/>
      <c r="BL38" s="26"/>
      <c r="BM38" s="314"/>
      <c r="BN38" s="324"/>
      <c r="BO38" s="313"/>
      <c r="BP38" s="299"/>
      <c r="BQ38" s="129">
        <f>+K38/N38</f>
        <v>1.4791666666666667</v>
      </c>
    </row>
    <row r="39" spans="1:69" s="31" customFormat="1" ht="13.5" customHeight="1">
      <c r="A39" s="256">
        <v>18</v>
      </c>
      <c r="B39" s="279" t="s">
        <v>727</v>
      </c>
      <c r="C39" s="256" t="s">
        <v>484</v>
      </c>
      <c r="D39" s="58">
        <v>102</v>
      </c>
      <c r="E39" s="59">
        <f>(+O40+P40+Q40+O128+P128+Q128)/D39</f>
        <v>0.5196078431372549</v>
      </c>
      <c r="F39" s="283" t="s">
        <v>883</v>
      </c>
      <c r="G39" s="256" t="s">
        <v>485</v>
      </c>
      <c r="H39" s="279" t="e">
        <f>+#REF!</f>
        <v>#REF!</v>
      </c>
      <c r="I39" s="361" t="s">
        <v>689</v>
      </c>
      <c r="J39" s="267" t="s">
        <v>81</v>
      </c>
      <c r="K39" s="26"/>
      <c r="L39" s="108">
        <f>ROUND(K40/1.65,0)</f>
        <v>75</v>
      </c>
      <c r="M39" s="109"/>
      <c r="N39" s="109"/>
      <c r="O39" s="108"/>
      <c r="P39" s="108"/>
      <c r="Q39" s="108"/>
      <c r="R39" s="108"/>
      <c r="S39" s="108"/>
      <c r="T39" s="108"/>
      <c r="U39" s="108"/>
      <c r="V39" s="269" t="str">
        <f>VLOOKUP($N40,$A$160:$B$245,2)</f>
        <v>一般</v>
      </c>
      <c r="W39" s="21"/>
      <c r="X39" s="110" t="s">
        <v>562</v>
      </c>
      <c r="Y39" s="111" t="s">
        <v>616</v>
      </c>
      <c r="Z39" s="112" t="s">
        <v>555</v>
      </c>
      <c r="AA39" s="112"/>
      <c r="AB39" s="112" t="s">
        <v>555</v>
      </c>
      <c r="AC39" s="112" t="s">
        <v>555</v>
      </c>
      <c r="AD39" s="113" t="s">
        <v>555</v>
      </c>
      <c r="AE39" s="114"/>
      <c r="AF39" s="115"/>
      <c r="AG39" s="336">
        <v>5300</v>
      </c>
      <c r="AH39" s="299" t="s">
        <v>287</v>
      </c>
      <c r="AI39" s="299" t="s">
        <v>287</v>
      </c>
      <c r="AJ39" s="299" t="s">
        <v>287</v>
      </c>
      <c r="AK39" s="297"/>
      <c r="AL39" s="299">
        <v>1200</v>
      </c>
      <c r="AM39" s="24">
        <v>2</v>
      </c>
      <c r="AN39" s="269" t="s">
        <v>112</v>
      </c>
      <c r="AO39" s="319" t="s">
        <v>225</v>
      </c>
      <c r="AP39" s="26"/>
      <c r="AQ39" s="26"/>
      <c r="AR39" s="131" t="s">
        <v>425</v>
      </c>
      <c r="AS39" s="131"/>
      <c r="AT39" s="131"/>
      <c r="AU39" s="131" t="s">
        <v>412</v>
      </c>
      <c r="AV39" s="131"/>
      <c r="AW39" s="33">
        <v>1500000</v>
      </c>
      <c r="AX39" s="33" t="s">
        <v>455</v>
      </c>
      <c r="AY39" s="297" t="s">
        <v>409</v>
      </c>
      <c r="AZ39" s="312" t="s">
        <v>390</v>
      </c>
      <c r="BA39" s="33"/>
      <c r="BB39" s="34"/>
      <c r="BC39" s="32"/>
      <c r="BD39" s="32"/>
      <c r="BE39" s="32"/>
      <c r="BF39" s="269" t="s">
        <v>409</v>
      </c>
      <c r="BG39" s="269" t="s">
        <v>409</v>
      </c>
      <c r="BH39" s="269" t="s">
        <v>409</v>
      </c>
      <c r="BI39" s="20"/>
      <c r="BJ39" s="269" t="s">
        <v>409</v>
      </c>
      <c r="BK39" s="269" t="s">
        <v>390</v>
      </c>
      <c r="BL39" s="20"/>
      <c r="BM39" s="314"/>
      <c r="BN39" s="310"/>
      <c r="BO39" s="313"/>
      <c r="BP39" s="299">
        <v>2</v>
      </c>
      <c r="BQ39" s="129"/>
    </row>
    <row r="40" spans="1:69" s="31" customFormat="1" ht="13.5" customHeight="1">
      <c r="A40" s="257"/>
      <c r="B40" s="280"/>
      <c r="C40" s="257"/>
      <c r="D40" s="60">
        <v>199</v>
      </c>
      <c r="E40" s="61">
        <f>(M40+M128)/D40</f>
        <v>0.35678391959798994</v>
      </c>
      <c r="F40" s="284"/>
      <c r="G40" s="257"/>
      <c r="H40" s="280"/>
      <c r="I40" s="362"/>
      <c r="J40" s="268"/>
      <c r="K40" s="26">
        <f>63.3+61.1</f>
        <v>124.4</v>
      </c>
      <c r="L40" s="120">
        <v>40</v>
      </c>
      <c r="M40" s="121">
        <f>SUM(O40:U40)</f>
        <v>27</v>
      </c>
      <c r="N40" s="121">
        <v>27</v>
      </c>
      <c r="O40" s="13"/>
      <c r="P40" s="13"/>
      <c r="Q40" s="13">
        <v>17</v>
      </c>
      <c r="R40" s="13"/>
      <c r="S40" s="13">
        <v>8</v>
      </c>
      <c r="T40" s="13">
        <v>2</v>
      </c>
      <c r="U40" s="13"/>
      <c r="V40" s="270"/>
      <c r="W40" s="22">
        <v>268</v>
      </c>
      <c r="X40" s="122">
        <v>0.78125</v>
      </c>
      <c r="Y40" s="123">
        <v>0.7083333333333334</v>
      </c>
      <c r="Z40" s="124">
        <v>0.78125</v>
      </c>
      <c r="AA40" s="124"/>
      <c r="AB40" s="124">
        <v>0.78125</v>
      </c>
      <c r="AC40" s="124">
        <v>0.78125</v>
      </c>
      <c r="AD40" s="124">
        <v>0.78125</v>
      </c>
      <c r="AE40" s="126"/>
      <c r="AF40" s="127"/>
      <c r="AG40" s="336"/>
      <c r="AH40" s="299"/>
      <c r="AI40" s="299"/>
      <c r="AJ40" s="299"/>
      <c r="AK40" s="298"/>
      <c r="AL40" s="299"/>
      <c r="AM40" s="23">
        <v>2</v>
      </c>
      <c r="AN40" s="270"/>
      <c r="AO40" s="328"/>
      <c r="AP40" s="26" t="s">
        <v>179</v>
      </c>
      <c r="AQ40" s="26" t="s">
        <v>184</v>
      </c>
      <c r="AR40" s="131" t="s">
        <v>308</v>
      </c>
      <c r="AS40" s="131"/>
      <c r="AT40" s="131"/>
      <c r="AU40" s="131" t="s">
        <v>292</v>
      </c>
      <c r="AV40" s="131"/>
      <c r="AW40" s="33"/>
      <c r="AX40" s="33"/>
      <c r="AY40" s="298"/>
      <c r="AZ40" s="270"/>
      <c r="BA40" s="33"/>
      <c r="BB40" s="18" t="s">
        <v>317</v>
      </c>
      <c r="BC40" s="17"/>
      <c r="BD40" s="17"/>
      <c r="BE40" s="17"/>
      <c r="BF40" s="270"/>
      <c r="BG40" s="270"/>
      <c r="BH40" s="270"/>
      <c r="BI40" s="13"/>
      <c r="BJ40" s="270"/>
      <c r="BK40" s="270"/>
      <c r="BL40" s="13"/>
      <c r="BM40" s="314"/>
      <c r="BN40" s="324"/>
      <c r="BO40" s="313"/>
      <c r="BP40" s="299"/>
      <c r="BQ40" s="129">
        <f>+K40/N40</f>
        <v>4.607407407407408</v>
      </c>
    </row>
    <row r="41" spans="1:69" s="31" customFormat="1" ht="13.5" customHeight="1">
      <c r="A41" s="256">
        <v>19</v>
      </c>
      <c r="B41" s="279" t="s">
        <v>275</v>
      </c>
      <c r="C41" s="256" t="s">
        <v>350</v>
      </c>
      <c r="D41" s="58">
        <v>51</v>
      </c>
      <c r="E41" s="59">
        <f>(+O42+P42+Q42)/D41</f>
        <v>0.43137254901960786</v>
      </c>
      <c r="F41" s="281" t="s">
        <v>361</v>
      </c>
      <c r="G41" s="256" t="s">
        <v>283</v>
      </c>
      <c r="H41" s="279" t="e">
        <f>+#REF!</f>
        <v>#REF!</v>
      </c>
      <c r="I41" s="12" t="s">
        <v>492</v>
      </c>
      <c r="J41" s="267" t="s">
        <v>65</v>
      </c>
      <c r="K41" s="20"/>
      <c r="L41" s="108">
        <f>ROUND(K42/1.65,0)</f>
        <v>48</v>
      </c>
      <c r="M41" s="109"/>
      <c r="N41" s="109"/>
      <c r="O41" s="108"/>
      <c r="P41" s="108"/>
      <c r="Q41" s="108"/>
      <c r="R41" s="108"/>
      <c r="S41" s="108"/>
      <c r="T41" s="108"/>
      <c r="U41" s="108"/>
      <c r="V41" s="269" t="str">
        <f>VLOOKUP($N42,$A$160:$B$245,2)</f>
        <v>一般</v>
      </c>
      <c r="W41" s="21"/>
      <c r="X41" s="110" t="s">
        <v>562</v>
      </c>
      <c r="Y41" s="111" t="s">
        <v>555</v>
      </c>
      <c r="Z41" s="111" t="s">
        <v>555</v>
      </c>
      <c r="AA41" s="111"/>
      <c r="AB41" s="111" t="s">
        <v>555</v>
      </c>
      <c r="AC41" s="111" t="s">
        <v>555</v>
      </c>
      <c r="AD41" s="111" t="s">
        <v>555</v>
      </c>
      <c r="AE41" s="114"/>
      <c r="AF41" s="115"/>
      <c r="AG41" s="139">
        <v>4000</v>
      </c>
      <c r="AH41" s="299" t="s">
        <v>10</v>
      </c>
      <c r="AI41" s="299" t="s">
        <v>287</v>
      </c>
      <c r="AJ41" s="299" t="s">
        <v>287</v>
      </c>
      <c r="AK41" s="297"/>
      <c r="AL41" s="297">
        <v>1000</v>
      </c>
      <c r="AM41" s="24">
        <v>2</v>
      </c>
      <c r="AN41" s="20" t="s">
        <v>359</v>
      </c>
      <c r="AO41" s="319" t="s">
        <v>225</v>
      </c>
      <c r="AP41" s="20"/>
      <c r="AQ41" s="20"/>
      <c r="AR41" s="34"/>
      <c r="AS41" s="34"/>
      <c r="AT41" s="34"/>
      <c r="AU41" s="34"/>
      <c r="AV41" s="34"/>
      <c r="AW41" s="32"/>
      <c r="AX41" s="32" t="s">
        <v>457</v>
      </c>
      <c r="AY41" s="34" t="s">
        <v>458</v>
      </c>
      <c r="AZ41" s="32" t="s">
        <v>308</v>
      </c>
      <c r="BA41" s="32"/>
      <c r="BB41" s="116"/>
      <c r="BC41" s="33"/>
      <c r="BD41" s="33"/>
      <c r="BE41" s="33" t="s">
        <v>459</v>
      </c>
      <c r="BF41" s="269" t="s">
        <v>105</v>
      </c>
      <c r="BG41" s="269" t="s">
        <v>289</v>
      </c>
      <c r="BH41" s="269" t="s">
        <v>289</v>
      </c>
      <c r="BI41" s="26"/>
      <c r="BJ41" s="269" t="s">
        <v>288</v>
      </c>
      <c r="BK41" s="269" t="s">
        <v>288</v>
      </c>
      <c r="BL41" s="26"/>
      <c r="BM41" s="314"/>
      <c r="BN41" s="310"/>
      <c r="BO41" s="313"/>
      <c r="BP41" s="299">
        <v>4</v>
      </c>
      <c r="BQ41" s="129"/>
    </row>
    <row r="42" spans="1:69" s="31" customFormat="1" ht="13.5" customHeight="1">
      <c r="A42" s="257"/>
      <c r="B42" s="280"/>
      <c r="C42" s="257"/>
      <c r="D42" s="60">
        <v>101</v>
      </c>
      <c r="E42" s="61">
        <f>M42/D42</f>
        <v>0.3564356435643564</v>
      </c>
      <c r="F42" s="282"/>
      <c r="G42" s="257"/>
      <c r="H42" s="280"/>
      <c r="I42" s="11" t="s">
        <v>552</v>
      </c>
      <c r="J42" s="268"/>
      <c r="K42" s="13">
        <v>78.82</v>
      </c>
      <c r="L42" s="120">
        <v>48</v>
      </c>
      <c r="M42" s="121">
        <f>SUM(O42:U42)</f>
        <v>36</v>
      </c>
      <c r="N42" s="121">
        <v>31</v>
      </c>
      <c r="O42" s="13">
        <v>5</v>
      </c>
      <c r="P42" s="13">
        <v>12</v>
      </c>
      <c r="Q42" s="13">
        <v>5</v>
      </c>
      <c r="R42" s="13">
        <v>8</v>
      </c>
      <c r="S42" s="13">
        <v>5</v>
      </c>
      <c r="T42" s="13">
        <v>1</v>
      </c>
      <c r="U42" s="13"/>
      <c r="V42" s="270"/>
      <c r="W42" s="22">
        <v>252</v>
      </c>
      <c r="X42" s="122">
        <v>0.75</v>
      </c>
      <c r="Y42" s="123">
        <v>0.75</v>
      </c>
      <c r="Z42" s="123">
        <v>0.75</v>
      </c>
      <c r="AA42" s="123"/>
      <c r="AB42" s="123">
        <v>0.75</v>
      </c>
      <c r="AC42" s="123">
        <v>0.75</v>
      </c>
      <c r="AD42" s="123">
        <v>0.75</v>
      </c>
      <c r="AE42" s="126"/>
      <c r="AF42" s="127" t="s">
        <v>798</v>
      </c>
      <c r="AG42" s="140" t="s">
        <v>807</v>
      </c>
      <c r="AH42" s="299"/>
      <c r="AI42" s="299"/>
      <c r="AJ42" s="299"/>
      <c r="AK42" s="298"/>
      <c r="AL42" s="298"/>
      <c r="AM42" s="22">
        <v>6</v>
      </c>
      <c r="AN42" s="149">
        <v>39600</v>
      </c>
      <c r="AO42" s="328"/>
      <c r="AP42" s="13" t="s">
        <v>179</v>
      </c>
      <c r="AQ42" s="13" t="s">
        <v>456</v>
      </c>
      <c r="AR42" s="18">
        <v>70000</v>
      </c>
      <c r="AS42" s="18"/>
      <c r="AT42" s="18"/>
      <c r="AU42" s="18" t="s">
        <v>296</v>
      </c>
      <c r="AV42" s="18"/>
      <c r="AW42" s="17"/>
      <c r="AX42" s="17"/>
      <c r="AY42" s="18"/>
      <c r="AZ42" s="17"/>
      <c r="BA42" s="17"/>
      <c r="BB42" s="116"/>
      <c r="BC42" s="33"/>
      <c r="BD42" s="33"/>
      <c r="BE42" s="33"/>
      <c r="BF42" s="270"/>
      <c r="BG42" s="270"/>
      <c r="BH42" s="270"/>
      <c r="BI42" s="26"/>
      <c r="BJ42" s="270"/>
      <c r="BK42" s="270"/>
      <c r="BL42" s="26"/>
      <c r="BM42" s="314"/>
      <c r="BN42" s="324"/>
      <c r="BO42" s="313"/>
      <c r="BP42" s="299"/>
      <c r="BQ42" s="129">
        <f>+K42/N42</f>
        <v>2.5425806451612902</v>
      </c>
    </row>
    <row r="43" spans="1:69" s="31" customFormat="1" ht="13.5" customHeight="1">
      <c r="A43" s="256">
        <v>20</v>
      </c>
      <c r="B43" s="279" t="s">
        <v>836</v>
      </c>
      <c r="C43" s="256" t="s">
        <v>351</v>
      </c>
      <c r="D43" s="58">
        <v>138</v>
      </c>
      <c r="E43" s="59">
        <f>(+O44+P44+Q44+O138+P138+Q138)/D43</f>
        <v>0.38405797101449274</v>
      </c>
      <c r="F43" s="276" t="s">
        <v>885</v>
      </c>
      <c r="G43" s="256" t="s">
        <v>575</v>
      </c>
      <c r="H43" s="279" t="e">
        <f>+#REF!</f>
        <v>#REF!</v>
      </c>
      <c r="I43" s="12" t="s">
        <v>492</v>
      </c>
      <c r="J43" s="267" t="s">
        <v>65</v>
      </c>
      <c r="K43" s="26"/>
      <c r="L43" s="108">
        <f>ROUND(K44/1.65,0)</f>
        <v>48</v>
      </c>
      <c r="M43" s="109"/>
      <c r="N43" s="109"/>
      <c r="O43" s="108"/>
      <c r="P43" s="153"/>
      <c r="Q43" s="153"/>
      <c r="R43" s="153"/>
      <c r="S43" s="153"/>
      <c r="T43" s="153"/>
      <c r="U43" s="153"/>
      <c r="V43" s="269" t="str">
        <f>VLOOKUP($N44,$A$160:$B$245,2)</f>
        <v>中</v>
      </c>
      <c r="W43" s="21"/>
      <c r="X43" s="110" t="s">
        <v>662</v>
      </c>
      <c r="Y43" s="111" t="s">
        <v>564</v>
      </c>
      <c r="Z43" s="111" t="s">
        <v>564</v>
      </c>
      <c r="AA43" s="111"/>
      <c r="AB43" s="111" t="s">
        <v>564</v>
      </c>
      <c r="AC43" s="111" t="s">
        <v>564</v>
      </c>
      <c r="AD43" s="111" t="s">
        <v>564</v>
      </c>
      <c r="AE43" s="114"/>
      <c r="AF43" s="115"/>
      <c r="AG43" s="154">
        <v>4000</v>
      </c>
      <c r="AH43" s="255" t="s">
        <v>808</v>
      </c>
      <c r="AI43" s="255" t="s">
        <v>809</v>
      </c>
      <c r="AJ43" s="255" t="s">
        <v>810</v>
      </c>
      <c r="AK43" s="271" t="s">
        <v>842</v>
      </c>
      <c r="AL43" s="255">
        <v>1000</v>
      </c>
      <c r="AM43" s="155">
        <v>1</v>
      </c>
      <c r="AN43" s="258" t="s">
        <v>112</v>
      </c>
      <c r="AO43" s="258" t="s">
        <v>171</v>
      </c>
      <c r="AP43" s="156"/>
      <c r="AQ43" s="156"/>
      <c r="AR43" s="157"/>
      <c r="AS43" s="157"/>
      <c r="AT43" s="157"/>
      <c r="AU43" s="157"/>
      <c r="AV43" s="157"/>
      <c r="AW43" s="158"/>
      <c r="AX43" s="156" t="s">
        <v>460</v>
      </c>
      <c r="AY43" s="159" t="s">
        <v>318</v>
      </c>
      <c r="AZ43" s="266" t="s">
        <v>288</v>
      </c>
      <c r="BA43" s="158"/>
      <c r="BB43" s="160"/>
      <c r="BC43" s="96"/>
      <c r="BD43" s="96"/>
      <c r="BE43" s="96"/>
      <c r="BF43" s="266" t="s">
        <v>288</v>
      </c>
      <c r="BG43" s="258" t="s">
        <v>289</v>
      </c>
      <c r="BH43" s="258" t="s">
        <v>289</v>
      </c>
      <c r="BI43" s="161"/>
      <c r="BJ43" s="258" t="s">
        <v>288</v>
      </c>
      <c r="BK43" s="258" t="s">
        <v>288</v>
      </c>
      <c r="BL43" s="161"/>
      <c r="BM43" s="335" t="s">
        <v>148</v>
      </c>
      <c r="BN43" s="262" t="s">
        <v>221</v>
      </c>
      <c r="BO43" s="368" t="s">
        <v>217</v>
      </c>
      <c r="BP43" s="255">
        <v>3</v>
      </c>
      <c r="BQ43" s="129"/>
    </row>
    <row r="44" spans="1:69" s="31" customFormat="1" ht="13.5" customHeight="1">
      <c r="A44" s="257"/>
      <c r="B44" s="280"/>
      <c r="C44" s="257"/>
      <c r="D44" s="62">
        <v>270</v>
      </c>
      <c r="E44" s="61">
        <f>(M44+M138)/D44</f>
        <v>0.22962962962962963</v>
      </c>
      <c r="F44" s="277"/>
      <c r="G44" s="257"/>
      <c r="H44" s="280"/>
      <c r="I44" s="11" t="s">
        <v>530</v>
      </c>
      <c r="J44" s="268"/>
      <c r="K44" s="26">
        <v>79.6</v>
      </c>
      <c r="L44" s="120">
        <v>45</v>
      </c>
      <c r="M44" s="121">
        <f>SUM(O44:U44)</f>
        <v>44</v>
      </c>
      <c r="N44" s="121">
        <v>44</v>
      </c>
      <c r="O44" s="13">
        <v>19</v>
      </c>
      <c r="P44" s="162">
        <v>25</v>
      </c>
      <c r="Q44" s="162"/>
      <c r="R44" s="162"/>
      <c r="S44" s="162"/>
      <c r="T44" s="162"/>
      <c r="U44" s="162"/>
      <c r="V44" s="270"/>
      <c r="W44" s="22">
        <v>250</v>
      </c>
      <c r="X44" s="122">
        <v>0.7708333333333334</v>
      </c>
      <c r="Y44" s="123">
        <v>0.7708333333333334</v>
      </c>
      <c r="Z44" s="123">
        <v>0.7708333333333334</v>
      </c>
      <c r="AA44" s="123"/>
      <c r="AB44" s="123">
        <v>0.7708333333333334</v>
      </c>
      <c r="AC44" s="123">
        <v>0.7708333333333334</v>
      </c>
      <c r="AD44" s="123">
        <v>0.7708333333333334</v>
      </c>
      <c r="AE44" s="126"/>
      <c r="AF44" s="127" t="s">
        <v>816</v>
      </c>
      <c r="AG44" s="163" t="s">
        <v>817</v>
      </c>
      <c r="AH44" s="255"/>
      <c r="AI44" s="255"/>
      <c r="AJ44" s="255"/>
      <c r="AK44" s="272"/>
      <c r="AL44" s="265"/>
      <c r="AM44" s="164">
        <v>2</v>
      </c>
      <c r="AN44" s="259"/>
      <c r="AO44" s="259"/>
      <c r="AP44" s="156" t="s">
        <v>179</v>
      </c>
      <c r="AQ44" s="156" t="s">
        <v>188</v>
      </c>
      <c r="AR44" s="157" t="s">
        <v>291</v>
      </c>
      <c r="AS44" s="157"/>
      <c r="AT44" s="157"/>
      <c r="AU44" s="157" t="s">
        <v>296</v>
      </c>
      <c r="AV44" s="157"/>
      <c r="AW44" s="97"/>
      <c r="AX44" s="162"/>
      <c r="AY44" s="159"/>
      <c r="AZ44" s="259"/>
      <c r="BA44" s="158"/>
      <c r="BB44" s="163"/>
      <c r="BC44" s="97"/>
      <c r="BD44" s="97"/>
      <c r="BE44" s="97"/>
      <c r="BF44" s="259"/>
      <c r="BG44" s="259"/>
      <c r="BH44" s="259"/>
      <c r="BI44" s="162"/>
      <c r="BJ44" s="259"/>
      <c r="BK44" s="259"/>
      <c r="BL44" s="162"/>
      <c r="BM44" s="335"/>
      <c r="BN44" s="263"/>
      <c r="BO44" s="368"/>
      <c r="BP44" s="255"/>
      <c r="BQ44" s="129">
        <f>+K44/N44</f>
        <v>1.8090909090909089</v>
      </c>
    </row>
    <row r="45" spans="1:69" s="31" customFormat="1" ht="13.5" customHeight="1">
      <c r="A45" s="256">
        <v>21</v>
      </c>
      <c r="B45" s="279" t="s">
        <v>591</v>
      </c>
      <c r="C45" s="256" t="s">
        <v>352</v>
      </c>
      <c r="D45" s="58">
        <v>82</v>
      </c>
      <c r="E45" s="59">
        <f>(+O46+P46+Q46)/D45</f>
        <v>0.5</v>
      </c>
      <c r="F45" s="281" t="s">
        <v>361</v>
      </c>
      <c r="G45" s="256" t="s">
        <v>635</v>
      </c>
      <c r="H45" s="279" t="e">
        <f>+#REF!</f>
        <v>#REF!</v>
      </c>
      <c r="I45" s="10" t="s">
        <v>492</v>
      </c>
      <c r="J45" s="267" t="s">
        <v>73</v>
      </c>
      <c r="K45" s="20"/>
      <c r="L45" s="108">
        <f>ROUNDDOWN(K46/1.65,0)</f>
        <v>46</v>
      </c>
      <c r="M45" s="109"/>
      <c r="N45" s="109"/>
      <c r="O45" s="108"/>
      <c r="P45" s="108"/>
      <c r="Q45" s="108"/>
      <c r="R45" s="108"/>
      <c r="S45" s="108"/>
      <c r="T45" s="108"/>
      <c r="U45" s="108"/>
      <c r="V45" s="269" t="str">
        <f>VLOOKUP($N46,$A$160:$B$245,2)</f>
        <v>大</v>
      </c>
      <c r="W45" s="21"/>
      <c r="X45" s="110" t="s">
        <v>562</v>
      </c>
      <c r="Y45" s="112" t="s">
        <v>555</v>
      </c>
      <c r="Z45" s="112" t="s">
        <v>584</v>
      </c>
      <c r="AA45" s="112"/>
      <c r="AB45" s="112" t="s">
        <v>555</v>
      </c>
      <c r="AC45" s="112" t="s">
        <v>555</v>
      </c>
      <c r="AD45" s="113" t="s">
        <v>555</v>
      </c>
      <c r="AE45" s="114"/>
      <c r="AF45" s="115"/>
      <c r="AG45" s="291">
        <v>3000</v>
      </c>
      <c r="AH45" s="298" t="s">
        <v>791</v>
      </c>
      <c r="AI45" s="298" t="s">
        <v>287</v>
      </c>
      <c r="AJ45" s="304" t="s">
        <v>287</v>
      </c>
      <c r="AK45" s="297"/>
      <c r="AL45" s="299">
        <v>1000</v>
      </c>
      <c r="AM45" s="24">
        <v>3</v>
      </c>
      <c r="AN45" s="269" t="s">
        <v>293</v>
      </c>
      <c r="AO45" s="319" t="s">
        <v>225</v>
      </c>
      <c r="AP45" s="20"/>
      <c r="AQ45" s="20"/>
      <c r="AR45" s="34"/>
      <c r="AS45" s="34"/>
      <c r="AT45" s="34"/>
      <c r="AU45" s="34" t="s">
        <v>428</v>
      </c>
      <c r="AV45" s="34"/>
      <c r="AW45" s="33"/>
      <c r="AX45" s="312" t="s">
        <v>390</v>
      </c>
      <c r="AY45" s="34" t="s">
        <v>102</v>
      </c>
      <c r="AZ45" s="32" t="s">
        <v>291</v>
      </c>
      <c r="BA45" s="32"/>
      <c r="BB45" s="116" t="s">
        <v>291</v>
      </c>
      <c r="BC45" s="33"/>
      <c r="BD45" s="33"/>
      <c r="BE45" s="116" t="s">
        <v>291</v>
      </c>
      <c r="BF45" s="269" t="s">
        <v>219</v>
      </c>
      <c r="BG45" s="269" t="s">
        <v>377</v>
      </c>
      <c r="BH45" s="269" t="s">
        <v>377</v>
      </c>
      <c r="BI45" s="26"/>
      <c r="BJ45" s="269" t="s">
        <v>378</v>
      </c>
      <c r="BK45" s="269" t="s">
        <v>378</v>
      </c>
      <c r="BL45" s="26"/>
      <c r="BM45" s="314" t="s">
        <v>154</v>
      </c>
      <c r="BN45" s="117" t="s">
        <v>211</v>
      </c>
      <c r="BO45" s="313"/>
      <c r="BP45" s="299">
        <v>3</v>
      </c>
      <c r="BQ45" s="129"/>
    </row>
    <row r="46" spans="1:69" s="31" customFormat="1" ht="13.5" customHeight="1">
      <c r="A46" s="257"/>
      <c r="B46" s="280"/>
      <c r="C46" s="257"/>
      <c r="D46" s="62">
        <v>163</v>
      </c>
      <c r="E46" s="61">
        <f>(M46)/D46</f>
        <v>0.3128834355828221</v>
      </c>
      <c r="F46" s="282"/>
      <c r="G46" s="257"/>
      <c r="H46" s="280"/>
      <c r="I46" s="11" t="s">
        <v>530</v>
      </c>
      <c r="J46" s="268"/>
      <c r="K46" s="13">
        <f>62.32+13.65</f>
        <v>75.97</v>
      </c>
      <c r="L46" s="120">
        <v>46</v>
      </c>
      <c r="M46" s="121">
        <f>SUM(O46:U46)</f>
        <v>51</v>
      </c>
      <c r="N46" s="121">
        <v>51</v>
      </c>
      <c r="O46" s="13">
        <v>14</v>
      </c>
      <c r="P46" s="13">
        <v>10</v>
      </c>
      <c r="Q46" s="13">
        <v>17</v>
      </c>
      <c r="R46" s="13">
        <v>6</v>
      </c>
      <c r="S46" s="13">
        <v>3</v>
      </c>
      <c r="T46" s="13">
        <v>1</v>
      </c>
      <c r="U46" s="13"/>
      <c r="V46" s="270"/>
      <c r="W46" s="22">
        <v>257</v>
      </c>
      <c r="X46" s="122">
        <v>0.7916666666666666</v>
      </c>
      <c r="Y46" s="123">
        <v>0.75</v>
      </c>
      <c r="Z46" s="124">
        <v>0.7916666666666666</v>
      </c>
      <c r="AA46" s="124"/>
      <c r="AB46" s="124">
        <v>0.7916666666666666</v>
      </c>
      <c r="AC46" s="124">
        <v>0.7916666666666666</v>
      </c>
      <c r="AD46" s="125">
        <v>0.7916666666666666</v>
      </c>
      <c r="AE46" s="126"/>
      <c r="AF46" s="127"/>
      <c r="AG46" s="292"/>
      <c r="AH46" s="299"/>
      <c r="AI46" s="299"/>
      <c r="AJ46" s="298"/>
      <c r="AK46" s="298"/>
      <c r="AL46" s="299"/>
      <c r="AM46" s="22">
        <v>7</v>
      </c>
      <c r="AN46" s="270"/>
      <c r="AO46" s="328"/>
      <c r="AP46" s="26" t="s">
        <v>179</v>
      </c>
      <c r="AQ46" s="26" t="s">
        <v>188</v>
      </c>
      <c r="AR46" s="18" t="s">
        <v>291</v>
      </c>
      <c r="AS46" s="18"/>
      <c r="AT46" s="18"/>
      <c r="AU46" s="18" t="s">
        <v>296</v>
      </c>
      <c r="AV46" s="18" t="s">
        <v>319</v>
      </c>
      <c r="AW46" s="17"/>
      <c r="AX46" s="270"/>
      <c r="AY46" s="18" t="s">
        <v>97</v>
      </c>
      <c r="AZ46" s="17" t="s">
        <v>296</v>
      </c>
      <c r="BA46" s="17"/>
      <c r="BB46" s="116" t="s">
        <v>296</v>
      </c>
      <c r="BC46" s="33"/>
      <c r="BD46" s="33"/>
      <c r="BE46" s="116" t="s">
        <v>296</v>
      </c>
      <c r="BF46" s="270"/>
      <c r="BG46" s="270"/>
      <c r="BH46" s="270"/>
      <c r="BI46" s="26"/>
      <c r="BJ46" s="270"/>
      <c r="BK46" s="270"/>
      <c r="BL46" s="26"/>
      <c r="BM46" s="314"/>
      <c r="BN46" s="128" t="s">
        <v>212</v>
      </c>
      <c r="BO46" s="313"/>
      <c r="BP46" s="299"/>
      <c r="BQ46" s="129">
        <f>+K46/N46</f>
        <v>1.4896078431372548</v>
      </c>
    </row>
    <row r="47" spans="1:69" s="31" customFormat="1" ht="13.5" customHeight="1">
      <c r="A47" s="256">
        <v>22</v>
      </c>
      <c r="B47" s="279" t="s">
        <v>516</v>
      </c>
      <c r="C47" s="256" t="s">
        <v>353</v>
      </c>
      <c r="D47" s="58">
        <v>171</v>
      </c>
      <c r="E47" s="59">
        <f>(+O48+P48+Q48)/D47</f>
        <v>0.29239766081871343</v>
      </c>
      <c r="F47" s="281" t="s">
        <v>361</v>
      </c>
      <c r="G47" s="256" t="s">
        <v>589</v>
      </c>
      <c r="H47" s="279" t="e">
        <f>+#REF!</f>
        <v>#REF!</v>
      </c>
      <c r="I47" s="12" t="s">
        <v>667</v>
      </c>
      <c r="J47" s="267" t="s">
        <v>73</v>
      </c>
      <c r="K47" s="26"/>
      <c r="L47" s="108">
        <f>ROUNDDOWN(K48/1.65,0)</f>
        <v>92</v>
      </c>
      <c r="M47" s="109"/>
      <c r="N47" s="109"/>
      <c r="O47" s="108"/>
      <c r="P47" s="108"/>
      <c r="Q47" s="108"/>
      <c r="R47" s="108"/>
      <c r="S47" s="108"/>
      <c r="T47" s="108"/>
      <c r="U47" s="108"/>
      <c r="V47" s="269" t="str">
        <f>VLOOKUP($N48,$A$160:$B$245,2)</f>
        <v>大</v>
      </c>
      <c r="W47" s="21"/>
      <c r="X47" s="110" t="s">
        <v>561</v>
      </c>
      <c r="Y47" s="111" t="s">
        <v>556</v>
      </c>
      <c r="Z47" s="112" t="s">
        <v>556</v>
      </c>
      <c r="AA47" s="112"/>
      <c r="AB47" s="112" t="s">
        <v>556</v>
      </c>
      <c r="AC47" s="112" t="s">
        <v>556</v>
      </c>
      <c r="AD47" s="113" t="s">
        <v>556</v>
      </c>
      <c r="AE47" s="114"/>
      <c r="AF47" s="115"/>
      <c r="AG47" s="336">
        <v>5000</v>
      </c>
      <c r="AH47" s="297" t="s">
        <v>320</v>
      </c>
      <c r="AI47" s="299" t="s">
        <v>320</v>
      </c>
      <c r="AJ47" s="299" t="s">
        <v>320</v>
      </c>
      <c r="AK47" s="297" t="s">
        <v>844</v>
      </c>
      <c r="AL47" s="299">
        <v>1000</v>
      </c>
      <c r="AM47" s="24">
        <v>4</v>
      </c>
      <c r="AN47" s="269" t="s">
        <v>112</v>
      </c>
      <c r="AO47" s="20" t="s">
        <v>487</v>
      </c>
      <c r="AP47" s="20"/>
      <c r="AQ47" s="20"/>
      <c r="AR47" s="131" t="s">
        <v>429</v>
      </c>
      <c r="AS47" s="131"/>
      <c r="AT47" s="131"/>
      <c r="AU47" s="131"/>
      <c r="AV47" s="131"/>
      <c r="AW47" s="33"/>
      <c r="AX47" s="26" t="s">
        <v>430</v>
      </c>
      <c r="AY47" s="116" t="s">
        <v>418</v>
      </c>
      <c r="AZ47" s="33" t="s">
        <v>412</v>
      </c>
      <c r="BA47" s="33"/>
      <c r="BB47" s="34"/>
      <c r="BC47" s="32"/>
      <c r="BD47" s="32"/>
      <c r="BE47" s="32"/>
      <c r="BF47" s="269" t="s">
        <v>173</v>
      </c>
      <c r="BG47" s="269" t="s">
        <v>377</v>
      </c>
      <c r="BH47" s="269" t="s">
        <v>377</v>
      </c>
      <c r="BI47" s="20"/>
      <c r="BJ47" s="269" t="s">
        <v>378</v>
      </c>
      <c r="BK47" s="269" t="s">
        <v>378</v>
      </c>
      <c r="BL47" s="20"/>
      <c r="BM47" s="314"/>
      <c r="BN47" s="370" t="s">
        <v>243</v>
      </c>
      <c r="BO47" s="369"/>
      <c r="BP47" s="299">
        <v>5</v>
      </c>
      <c r="BQ47" s="129"/>
    </row>
    <row r="48" spans="1:69" s="31" customFormat="1" ht="13.5" customHeight="1">
      <c r="A48" s="257"/>
      <c r="B48" s="280"/>
      <c r="C48" s="257"/>
      <c r="D48" s="62">
        <v>323</v>
      </c>
      <c r="E48" s="61">
        <f>M48/D48</f>
        <v>0.1609907120743034</v>
      </c>
      <c r="F48" s="282"/>
      <c r="G48" s="257"/>
      <c r="H48" s="280"/>
      <c r="I48" s="11" t="s">
        <v>670</v>
      </c>
      <c r="J48" s="268"/>
      <c r="K48" s="26">
        <f>68.25+85.08</f>
        <v>153.32999999999998</v>
      </c>
      <c r="L48" s="120">
        <v>60</v>
      </c>
      <c r="M48" s="121">
        <f>SUM(O48:U48)</f>
        <v>52</v>
      </c>
      <c r="N48" s="121">
        <v>52</v>
      </c>
      <c r="O48" s="13">
        <v>20</v>
      </c>
      <c r="P48" s="13">
        <v>21</v>
      </c>
      <c r="Q48" s="13">
        <v>9</v>
      </c>
      <c r="R48" s="13"/>
      <c r="S48" s="13">
        <v>2</v>
      </c>
      <c r="T48" s="13"/>
      <c r="U48" s="13"/>
      <c r="V48" s="270"/>
      <c r="W48" s="22">
        <v>250</v>
      </c>
      <c r="X48" s="122">
        <v>0.75</v>
      </c>
      <c r="Y48" s="123">
        <v>0.75</v>
      </c>
      <c r="Z48" s="124">
        <v>0.75</v>
      </c>
      <c r="AA48" s="124"/>
      <c r="AB48" s="124">
        <v>0.75</v>
      </c>
      <c r="AC48" s="124">
        <v>0.75</v>
      </c>
      <c r="AD48" s="125">
        <v>0.75</v>
      </c>
      <c r="AE48" s="126"/>
      <c r="AF48" s="127"/>
      <c r="AG48" s="336"/>
      <c r="AH48" s="298"/>
      <c r="AI48" s="299"/>
      <c r="AJ48" s="299"/>
      <c r="AK48" s="298"/>
      <c r="AL48" s="299"/>
      <c r="AM48" s="23">
        <v>5</v>
      </c>
      <c r="AN48" s="270"/>
      <c r="AO48" s="13" t="s">
        <v>321</v>
      </c>
      <c r="AP48" s="13" t="s">
        <v>179</v>
      </c>
      <c r="AQ48" s="13" t="s">
        <v>188</v>
      </c>
      <c r="AR48" s="131">
        <v>88000</v>
      </c>
      <c r="AS48" s="131"/>
      <c r="AT48" s="131"/>
      <c r="AU48" s="131"/>
      <c r="AV48" s="131"/>
      <c r="AW48" s="17">
        <v>1300000</v>
      </c>
      <c r="AX48" s="36">
        <v>30000</v>
      </c>
      <c r="AY48" s="116">
        <v>4000</v>
      </c>
      <c r="AZ48" s="17" t="s">
        <v>322</v>
      </c>
      <c r="BA48" s="33"/>
      <c r="BB48" s="18"/>
      <c r="BC48" s="17"/>
      <c r="BD48" s="17"/>
      <c r="BE48" s="17"/>
      <c r="BF48" s="270"/>
      <c r="BG48" s="270"/>
      <c r="BH48" s="270"/>
      <c r="BI48" s="13"/>
      <c r="BJ48" s="270"/>
      <c r="BK48" s="270"/>
      <c r="BL48" s="13"/>
      <c r="BM48" s="314"/>
      <c r="BN48" s="370"/>
      <c r="BO48" s="369"/>
      <c r="BP48" s="299"/>
      <c r="BQ48" s="129">
        <f>+K48/N48</f>
        <v>2.948653846153846</v>
      </c>
    </row>
    <row r="49" spans="1:69" s="31" customFormat="1" ht="13.5" customHeight="1">
      <c r="A49" s="256">
        <v>23</v>
      </c>
      <c r="B49" s="279" t="s">
        <v>493</v>
      </c>
      <c r="C49" s="256" t="s">
        <v>354</v>
      </c>
      <c r="D49" s="58">
        <v>15</v>
      </c>
      <c r="E49" s="59">
        <f>(+O50+P50+Q50)/D49</f>
        <v>0.26666666666666666</v>
      </c>
      <c r="F49" s="281" t="s">
        <v>361</v>
      </c>
      <c r="G49" s="12" t="s">
        <v>499</v>
      </c>
      <c r="H49" s="279" t="e">
        <f>+#REF!</f>
        <v>#REF!</v>
      </c>
      <c r="I49" s="12" t="s">
        <v>812</v>
      </c>
      <c r="J49" s="267" t="s">
        <v>83</v>
      </c>
      <c r="K49" s="20"/>
      <c r="L49" s="108">
        <f>ROUNDDOWN(K50/1.65,0)</f>
        <v>64</v>
      </c>
      <c r="M49" s="109"/>
      <c r="N49" s="109"/>
      <c r="O49" s="108"/>
      <c r="P49" s="108"/>
      <c r="Q49" s="108"/>
      <c r="R49" s="108"/>
      <c r="S49" s="108"/>
      <c r="T49" s="108"/>
      <c r="U49" s="108"/>
      <c r="V49" s="269" t="str">
        <f>VLOOKUP($N50,$A$160:$B$245,2)</f>
        <v>小</v>
      </c>
      <c r="W49" s="21"/>
      <c r="X49" s="110" t="s">
        <v>617</v>
      </c>
      <c r="Y49" s="111" t="s">
        <v>660</v>
      </c>
      <c r="Z49" s="111" t="s">
        <v>660</v>
      </c>
      <c r="AA49" s="111" t="s">
        <v>660</v>
      </c>
      <c r="AB49" s="111" t="s">
        <v>660</v>
      </c>
      <c r="AC49" s="111" t="s">
        <v>660</v>
      </c>
      <c r="AD49" s="111" t="s">
        <v>660</v>
      </c>
      <c r="AE49" s="114"/>
      <c r="AF49" s="115"/>
      <c r="AG49" s="336">
        <v>3000</v>
      </c>
      <c r="AH49" s="297" t="s">
        <v>323</v>
      </c>
      <c r="AI49" s="299" t="s">
        <v>323</v>
      </c>
      <c r="AJ49" s="299" t="s">
        <v>323</v>
      </c>
      <c r="AK49" s="297" t="s">
        <v>840</v>
      </c>
      <c r="AL49" s="299" t="s">
        <v>813</v>
      </c>
      <c r="AM49" s="24">
        <v>2</v>
      </c>
      <c r="AN49" s="269" t="s">
        <v>411</v>
      </c>
      <c r="AO49" s="319" t="s">
        <v>225</v>
      </c>
      <c r="AP49" s="20"/>
      <c r="AQ49" s="20"/>
      <c r="AR49" s="34" t="s">
        <v>431</v>
      </c>
      <c r="AS49" s="34"/>
      <c r="AT49" s="34"/>
      <c r="AU49" s="34"/>
      <c r="AV49" s="34"/>
      <c r="AW49" s="33"/>
      <c r="AX49" s="26" t="s">
        <v>431</v>
      </c>
      <c r="AY49" s="34" t="s">
        <v>528</v>
      </c>
      <c r="AZ49" s="312" t="s">
        <v>288</v>
      </c>
      <c r="BA49" s="32"/>
      <c r="BB49" s="34"/>
      <c r="BC49" s="32"/>
      <c r="BD49" s="32"/>
      <c r="BE49" s="32"/>
      <c r="BF49" s="269" t="s">
        <v>218</v>
      </c>
      <c r="BG49" s="269" t="s">
        <v>377</v>
      </c>
      <c r="BH49" s="269" t="s">
        <v>377</v>
      </c>
      <c r="BI49" s="20"/>
      <c r="BJ49" s="269" t="s">
        <v>378</v>
      </c>
      <c r="BK49" s="269" t="s">
        <v>378</v>
      </c>
      <c r="BL49" s="20"/>
      <c r="BM49" s="314" t="s">
        <v>155</v>
      </c>
      <c r="BN49" s="310" t="s">
        <v>411</v>
      </c>
      <c r="BO49" s="313"/>
      <c r="BP49" s="331">
        <v>1</v>
      </c>
      <c r="BQ49" s="129"/>
    </row>
    <row r="50" spans="1:69" s="31" customFormat="1" ht="13.5" customHeight="1">
      <c r="A50" s="257"/>
      <c r="B50" s="280"/>
      <c r="C50" s="257"/>
      <c r="D50" s="62">
        <v>37</v>
      </c>
      <c r="E50" s="61">
        <f>M50/D50</f>
        <v>0.1891891891891892</v>
      </c>
      <c r="F50" s="282"/>
      <c r="G50" s="53" t="s">
        <v>811</v>
      </c>
      <c r="H50" s="280"/>
      <c r="I50" s="11" t="s">
        <v>602</v>
      </c>
      <c r="J50" s="268"/>
      <c r="K50" s="13">
        <v>106</v>
      </c>
      <c r="L50" s="120">
        <v>64</v>
      </c>
      <c r="M50" s="121">
        <f>SUM(O50:U50)</f>
        <v>7</v>
      </c>
      <c r="N50" s="121">
        <v>7</v>
      </c>
      <c r="O50" s="13">
        <v>1</v>
      </c>
      <c r="P50" s="13">
        <v>1</v>
      </c>
      <c r="Q50" s="13">
        <v>2</v>
      </c>
      <c r="R50" s="13">
        <v>2</v>
      </c>
      <c r="S50" s="13">
        <v>1</v>
      </c>
      <c r="T50" s="13"/>
      <c r="U50" s="13"/>
      <c r="V50" s="270"/>
      <c r="W50" s="22">
        <v>250</v>
      </c>
      <c r="X50" s="165">
        <v>0.7291666666666666</v>
      </c>
      <c r="Y50" s="123">
        <v>0.6875</v>
      </c>
      <c r="Z50" s="123">
        <v>0.7291666666666666</v>
      </c>
      <c r="AA50" s="123">
        <v>0.7291666666666666</v>
      </c>
      <c r="AB50" s="123">
        <v>0.7291666666666666</v>
      </c>
      <c r="AC50" s="123">
        <v>0.7291666666666666</v>
      </c>
      <c r="AD50" s="123">
        <v>0.7291666666666666</v>
      </c>
      <c r="AE50" s="126"/>
      <c r="AF50" s="127"/>
      <c r="AG50" s="336"/>
      <c r="AH50" s="298"/>
      <c r="AI50" s="299"/>
      <c r="AJ50" s="299"/>
      <c r="AK50" s="298"/>
      <c r="AL50" s="299"/>
      <c r="AM50" s="23">
        <v>2</v>
      </c>
      <c r="AN50" s="270"/>
      <c r="AO50" s="328"/>
      <c r="AP50" s="13" t="s">
        <v>183</v>
      </c>
      <c r="AQ50" s="13" t="s">
        <v>180</v>
      </c>
      <c r="AR50" s="18">
        <v>64000</v>
      </c>
      <c r="AS50" s="18"/>
      <c r="AT50" s="18"/>
      <c r="AU50" s="18"/>
      <c r="AV50" s="18" t="s">
        <v>192</v>
      </c>
      <c r="AW50" s="17">
        <v>1100000</v>
      </c>
      <c r="AX50" s="13" t="s">
        <v>461</v>
      </c>
      <c r="AY50" s="18"/>
      <c r="AZ50" s="270"/>
      <c r="BA50" s="17"/>
      <c r="BB50" s="18"/>
      <c r="BC50" s="17"/>
      <c r="BD50" s="17"/>
      <c r="BE50" s="17"/>
      <c r="BF50" s="270"/>
      <c r="BG50" s="270"/>
      <c r="BH50" s="270"/>
      <c r="BI50" s="13"/>
      <c r="BJ50" s="270"/>
      <c r="BK50" s="270"/>
      <c r="BL50" s="13"/>
      <c r="BM50" s="314"/>
      <c r="BN50" s="324"/>
      <c r="BO50" s="313"/>
      <c r="BP50" s="331"/>
      <c r="BQ50" s="129">
        <f>+K50/N50</f>
        <v>15.142857142857142</v>
      </c>
    </row>
    <row r="51" spans="1:69" s="31" customFormat="1" ht="13.5" customHeight="1">
      <c r="A51" s="256">
        <v>24</v>
      </c>
      <c r="B51" s="279" t="s">
        <v>277</v>
      </c>
      <c r="C51" s="279" t="s">
        <v>260</v>
      </c>
      <c r="D51" s="58">
        <v>133</v>
      </c>
      <c r="E51" s="59">
        <f>(+O52+P52+Q52+O102+P102+Q102)/D51</f>
        <v>0.47368421052631576</v>
      </c>
      <c r="F51" s="281" t="s">
        <v>361</v>
      </c>
      <c r="G51" s="12" t="s">
        <v>504</v>
      </c>
      <c r="H51" s="279" t="e">
        <f>+#REF!</f>
        <v>#REF!</v>
      </c>
      <c r="I51" s="256" t="s">
        <v>59</v>
      </c>
      <c r="J51" s="267" t="s">
        <v>83</v>
      </c>
      <c r="K51" s="107"/>
      <c r="L51" s="108">
        <f>ROUNDDOWN(K52/1.65,0)</f>
        <v>48</v>
      </c>
      <c r="M51" s="109"/>
      <c r="N51" s="109"/>
      <c r="O51" s="108"/>
      <c r="P51" s="108"/>
      <c r="Q51" s="108"/>
      <c r="R51" s="108"/>
      <c r="S51" s="108"/>
      <c r="T51" s="108"/>
      <c r="U51" s="108"/>
      <c r="V51" s="269" t="str">
        <f>VLOOKUP($N52,$A$160:$B$245,2)</f>
        <v>中</v>
      </c>
      <c r="W51" s="21"/>
      <c r="X51" s="110" t="s">
        <v>561</v>
      </c>
      <c r="Y51" s="111" t="s">
        <v>28</v>
      </c>
      <c r="Z51" s="112" t="s">
        <v>577</v>
      </c>
      <c r="AA51" s="112"/>
      <c r="AB51" s="112" t="s">
        <v>28</v>
      </c>
      <c r="AC51" s="112" t="s">
        <v>28</v>
      </c>
      <c r="AD51" s="113" t="s">
        <v>28</v>
      </c>
      <c r="AE51" s="114"/>
      <c r="AF51" s="143"/>
      <c r="AG51" s="336">
        <v>3000</v>
      </c>
      <c r="AH51" s="299" t="s">
        <v>792</v>
      </c>
      <c r="AI51" s="299" t="s">
        <v>324</v>
      </c>
      <c r="AJ51" s="299" t="s">
        <v>324</v>
      </c>
      <c r="AK51" s="297" t="s">
        <v>853</v>
      </c>
      <c r="AL51" s="299">
        <v>1000</v>
      </c>
      <c r="AM51" s="24">
        <v>1</v>
      </c>
      <c r="AN51" s="269" t="s">
        <v>325</v>
      </c>
      <c r="AO51" s="20" t="s">
        <v>227</v>
      </c>
      <c r="AP51" s="20"/>
      <c r="AQ51" s="20"/>
      <c r="AR51" s="131"/>
      <c r="AS51" s="131"/>
      <c r="AT51" s="131"/>
      <c r="AU51" s="131"/>
      <c r="AV51" s="131"/>
      <c r="AW51" s="33"/>
      <c r="AX51" s="312" t="s">
        <v>367</v>
      </c>
      <c r="AY51" s="131">
        <v>2000</v>
      </c>
      <c r="AZ51" s="312" t="s">
        <v>367</v>
      </c>
      <c r="BA51" s="131"/>
      <c r="BB51" s="32"/>
      <c r="BC51" s="131"/>
      <c r="BD51" s="32"/>
      <c r="BE51" s="131"/>
      <c r="BF51" s="312" t="s">
        <v>367</v>
      </c>
      <c r="BG51" s="269" t="s">
        <v>374</v>
      </c>
      <c r="BH51" s="269" t="s">
        <v>367</v>
      </c>
      <c r="BI51" s="166"/>
      <c r="BJ51" s="269" t="s">
        <v>374</v>
      </c>
      <c r="BK51" s="269" t="s">
        <v>367</v>
      </c>
      <c r="BL51" s="20"/>
      <c r="BM51" s="314"/>
      <c r="BN51" s="310" t="s">
        <v>373</v>
      </c>
      <c r="BO51" s="313"/>
      <c r="BP51" s="299">
        <v>3</v>
      </c>
      <c r="BQ51" s="129"/>
    </row>
    <row r="52" spans="1:69" s="31" customFormat="1" ht="13.5" customHeight="1">
      <c r="A52" s="273"/>
      <c r="B52" s="280"/>
      <c r="C52" s="280"/>
      <c r="D52" s="62">
        <v>292</v>
      </c>
      <c r="E52" s="61">
        <f>(M52+M102)/D52</f>
        <v>0.3321917808219178</v>
      </c>
      <c r="F52" s="282"/>
      <c r="G52" s="11" t="s">
        <v>637</v>
      </c>
      <c r="H52" s="280"/>
      <c r="I52" s="257"/>
      <c r="J52" s="268"/>
      <c r="K52" s="141">
        <v>80</v>
      </c>
      <c r="L52" s="120">
        <v>55</v>
      </c>
      <c r="M52" s="121">
        <f>SUM(O52:U52)</f>
        <v>55</v>
      </c>
      <c r="N52" s="121">
        <v>46</v>
      </c>
      <c r="O52" s="13">
        <v>21</v>
      </c>
      <c r="P52" s="13">
        <v>25</v>
      </c>
      <c r="Q52" s="13"/>
      <c r="R52" s="13">
        <v>3</v>
      </c>
      <c r="S52" s="13">
        <v>6</v>
      </c>
      <c r="T52" s="13"/>
      <c r="U52" s="13"/>
      <c r="V52" s="270"/>
      <c r="W52" s="22">
        <v>250</v>
      </c>
      <c r="X52" s="122">
        <v>0.7708333333333334</v>
      </c>
      <c r="Y52" s="123">
        <v>0.7708333333333334</v>
      </c>
      <c r="Z52" s="124">
        <v>0.7708333333333334</v>
      </c>
      <c r="AA52" s="124"/>
      <c r="AB52" s="124">
        <v>0.7708333333333334</v>
      </c>
      <c r="AC52" s="124">
        <v>0.7708333333333334</v>
      </c>
      <c r="AD52" s="125">
        <v>0.7708333333333334</v>
      </c>
      <c r="AE52" s="126"/>
      <c r="AF52" s="127"/>
      <c r="AG52" s="336"/>
      <c r="AH52" s="299"/>
      <c r="AI52" s="299"/>
      <c r="AJ52" s="299"/>
      <c r="AK52" s="298"/>
      <c r="AL52" s="299"/>
      <c r="AM52" s="23">
        <v>4</v>
      </c>
      <c r="AN52" s="270"/>
      <c r="AO52" s="13" t="s">
        <v>375</v>
      </c>
      <c r="AP52" s="13" t="s">
        <v>183</v>
      </c>
      <c r="AQ52" s="13" t="s">
        <v>169</v>
      </c>
      <c r="AR52" s="18">
        <v>90000</v>
      </c>
      <c r="AS52" s="18"/>
      <c r="AT52" s="18"/>
      <c r="AU52" s="18" t="s">
        <v>298</v>
      </c>
      <c r="AV52" s="18"/>
      <c r="AW52" s="17">
        <v>1104000</v>
      </c>
      <c r="AX52" s="270"/>
      <c r="AY52" s="18">
        <v>2000</v>
      </c>
      <c r="AZ52" s="270"/>
      <c r="BA52" s="18"/>
      <c r="BB52" s="17"/>
      <c r="BC52" s="18"/>
      <c r="BD52" s="17"/>
      <c r="BE52" s="18"/>
      <c r="BF52" s="270"/>
      <c r="BG52" s="270"/>
      <c r="BH52" s="270"/>
      <c r="BI52" s="167"/>
      <c r="BJ52" s="270"/>
      <c r="BK52" s="270"/>
      <c r="BL52" s="13"/>
      <c r="BM52" s="314"/>
      <c r="BN52" s="324"/>
      <c r="BO52" s="313"/>
      <c r="BP52" s="299"/>
      <c r="BQ52" s="129">
        <f>+K52/N52</f>
        <v>1.7391304347826086</v>
      </c>
    </row>
    <row r="53" spans="1:69" s="31" customFormat="1" ht="13.5" customHeight="1">
      <c r="A53" s="358">
        <v>25</v>
      </c>
      <c r="B53" s="279" t="s">
        <v>278</v>
      </c>
      <c r="C53" s="279" t="s">
        <v>505</v>
      </c>
      <c r="D53" s="58">
        <v>45</v>
      </c>
      <c r="E53" s="59">
        <f>(+O54+P54+Q54)/D53</f>
        <v>0.6444444444444445</v>
      </c>
      <c r="F53" s="285" t="s">
        <v>886</v>
      </c>
      <c r="G53" s="256" t="s">
        <v>506</v>
      </c>
      <c r="H53" s="279" t="e">
        <f>+#REF!</f>
        <v>#REF!</v>
      </c>
      <c r="I53" s="12" t="s">
        <v>259</v>
      </c>
      <c r="J53" s="267" t="s">
        <v>65</v>
      </c>
      <c r="K53" s="107"/>
      <c r="L53" s="108">
        <f>ROUNDDOWN(K54/1.65,0)</f>
        <v>13</v>
      </c>
      <c r="M53" s="109"/>
      <c r="N53" s="109"/>
      <c r="O53" s="108"/>
      <c r="P53" s="108"/>
      <c r="Q53" s="108"/>
      <c r="R53" s="108"/>
      <c r="S53" s="108"/>
      <c r="T53" s="108"/>
      <c r="U53" s="108"/>
      <c r="V53" s="269" t="str">
        <f>VLOOKUP($N54,$A$160:$B$245,2)</f>
        <v>中</v>
      </c>
      <c r="W53" s="21"/>
      <c r="X53" s="110" t="s">
        <v>618</v>
      </c>
      <c r="Y53" s="111" t="s">
        <v>8</v>
      </c>
      <c r="Z53" s="112" t="s">
        <v>565</v>
      </c>
      <c r="AA53" s="112"/>
      <c r="AB53" s="112" t="s">
        <v>565</v>
      </c>
      <c r="AC53" s="112" t="s">
        <v>565</v>
      </c>
      <c r="AD53" s="113" t="s">
        <v>565</v>
      </c>
      <c r="AE53" s="114" t="s">
        <v>769</v>
      </c>
      <c r="AF53" s="168"/>
      <c r="AG53" s="265">
        <v>4000</v>
      </c>
      <c r="AH53" s="255" t="s">
        <v>814</v>
      </c>
      <c r="AI53" s="371" t="s">
        <v>672</v>
      </c>
      <c r="AJ53" s="372"/>
      <c r="AK53" s="271" t="s">
        <v>853</v>
      </c>
      <c r="AL53" s="96">
        <v>1000</v>
      </c>
      <c r="AM53" s="24">
        <v>3</v>
      </c>
      <c r="AN53" s="269" t="s">
        <v>112</v>
      </c>
      <c r="AO53" s="319" t="s">
        <v>225</v>
      </c>
      <c r="AP53" s="26"/>
      <c r="AQ53" s="26"/>
      <c r="AR53" s="131" t="s">
        <v>432</v>
      </c>
      <c r="AS53" s="131"/>
      <c r="AT53" s="131"/>
      <c r="AU53" s="131"/>
      <c r="AV53" s="131"/>
      <c r="AW53" s="33"/>
      <c r="AX53" s="37">
        <v>30000</v>
      </c>
      <c r="AY53" s="131" t="s">
        <v>433</v>
      </c>
      <c r="AZ53" s="312" t="s">
        <v>390</v>
      </c>
      <c r="BA53" s="131"/>
      <c r="BB53" s="33"/>
      <c r="BC53" s="131"/>
      <c r="BD53" s="33"/>
      <c r="BE53" s="131"/>
      <c r="BF53" s="269" t="s">
        <v>196</v>
      </c>
      <c r="BG53" s="269" t="s">
        <v>377</v>
      </c>
      <c r="BH53" s="269" t="s">
        <v>377</v>
      </c>
      <c r="BI53" s="30"/>
      <c r="BJ53" s="269" t="s">
        <v>377</v>
      </c>
      <c r="BK53" s="269" t="s">
        <v>378</v>
      </c>
      <c r="BL53" s="26"/>
      <c r="BM53" s="314" t="s">
        <v>155</v>
      </c>
      <c r="BN53" s="310" t="s">
        <v>213</v>
      </c>
      <c r="BO53" s="313"/>
      <c r="BP53" s="299">
        <v>3</v>
      </c>
      <c r="BQ53" s="129"/>
    </row>
    <row r="54" spans="1:69" s="31" customFormat="1" ht="13.5" customHeight="1">
      <c r="A54" s="358"/>
      <c r="B54" s="280"/>
      <c r="C54" s="280"/>
      <c r="D54" s="62">
        <v>90</v>
      </c>
      <c r="E54" s="61">
        <f>M54/D54</f>
        <v>0.4666666666666667</v>
      </c>
      <c r="F54" s="286"/>
      <c r="G54" s="257"/>
      <c r="H54" s="280"/>
      <c r="I54" s="11" t="s">
        <v>84</v>
      </c>
      <c r="J54" s="268"/>
      <c r="K54" s="119">
        <v>23</v>
      </c>
      <c r="L54" s="120">
        <v>20</v>
      </c>
      <c r="M54" s="121">
        <f>SUM(O54:U54)</f>
        <v>42</v>
      </c>
      <c r="N54" s="121">
        <v>37</v>
      </c>
      <c r="O54" s="13">
        <v>9</v>
      </c>
      <c r="P54" s="13">
        <v>11</v>
      </c>
      <c r="Q54" s="13">
        <v>9</v>
      </c>
      <c r="R54" s="13">
        <v>8</v>
      </c>
      <c r="S54" s="13">
        <v>2</v>
      </c>
      <c r="T54" s="13">
        <v>3</v>
      </c>
      <c r="U54" s="13"/>
      <c r="V54" s="270"/>
      <c r="W54" s="22">
        <v>250</v>
      </c>
      <c r="X54" s="122">
        <v>0.78125</v>
      </c>
      <c r="Y54" s="123">
        <v>0.7083333333333334</v>
      </c>
      <c r="Z54" s="124">
        <v>0.75</v>
      </c>
      <c r="AA54" s="124"/>
      <c r="AB54" s="124">
        <v>0.75</v>
      </c>
      <c r="AC54" s="124">
        <v>0.75</v>
      </c>
      <c r="AD54" s="124">
        <v>0.75</v>
      </c>
      <c r="AE54" s="126">
        <v>0.7083333333333334</v>
      </c>
      <c r="AF54" s="169"/>
      <c r="AG54" s="265"/>
      <c r="AH54" s="255"/>
      <c r="AI54" s="373"/>
      <c r="AJ54" s="374"/>
      <c r="AK54" s="272"/>
      <c r="AL54" s="97" t="s">
        <v>866</v>
      </c>
      <c r="AM54" s="22">
        <v>2</v>
      </c>
      <c r="AN54" s="270"/>
      <c r="AO54" s="328"/>
      <c r="AP54" s="13" t="s">
        <v>183</v>
      </c>
      <c r="AQ54" s="13" t="s">
        <v>194</v>
      </c>
      <c r="AR54" s="18">
        <v>90000</v>
      </c>
      <c r="AS54" s="18"/>
      <c r="AT54" s="18"/>
      <c r="AU54" s="18" t="s">
        <v>298</v>
      </c>
      <c r="AV54" s="18"/>
      <c r="AW54" s="17">
        <v>1134000</v>
      </c>
      <c r="AX54" s="13"/>
      <c r="AY54" s="18" t="s">
        <v>195</v>
      </c>
      <c r="AZ54" s="270"/>
      <c r="BA54" s="18"/>
      <c r="BB54" s="17"/>
      <c r="BC54" s="18"/>
      <c r="BD54" s="17"/>
      <c r="BE54" s="18"/>
      <c r="BF54" s="270"/>
      <c r="BG54" s="270"/>
      <c r="BH54" s="270"/>
      <c r="BI54" s="170"/>
      <c r="BJ54" s="270"/>
      <c r="BK54" s="270"/>
      <c r="BL54" s="13"/>
      <c r="BM54" s="314"/>
      <c r="BN54" s="324"/>
      <c r="BO54" s="313"/>
      <c r="BP54" s="299"/>
      <c r="BQ54" s="129">
        <f>+K54/N54</f>
        <v>0.6216216216216216</v>
      </c>
    </row>
    <row r="55" spans="1:69" s="31" customFormat="1" ht="13.5" customHeight="1">
      <c r="A55" s="358">
        <v>26</v>
      </c>
      <c r="B55" s="279" t="s">
        <v>279</v>
      </c>
      <c r="C55" s="279" t="s">
        <v>668</v>
      </c>
      <c r="D55" s="58">
        <v>72</v>
      </c>
      <c r="E55" s="59">
        <f>(+O56+P56+Q56)/D55</f>
        <v>0.6111111111111112</v>
      </c>
      <c r="F55" s="281" t="s">
        <v>361</v>
      </c>
      <c r="G55" s="12" t="s">
        <v>634</v>
      </c>
      <c r="H55" s="279" t="e">
        <f>+#REF!</f>
        <v>#REF!</v>
      </c>
      <c r="I55" s="278" t="s">
        <v>133</v>
      </c>
      <c r="J55" s="267" t="s">
        <v>83</v>
      </c>
      <c r="K55" s="141" t="s">
        <v>632</v>
      </c>
      <c r="L55" s="108">
        <f>ROUNDDOWN(K56/1.65,0)</f>
        <v>36</v>
      </c>
      <c r="M55" s="109"/>
      <c r="N55" s="109"/>
      <c r="O55" s="108"/>
      <c r="P55" s="108"/>
      <c r="Q55" s="108"/>
      <c r="R55" s="108"/>
      <c r="S55" s="108"/>
      <c r="T55" s="108"/>
      <c r="U55" s="108"/>
      <c r="V55" s="269" t="str">
        <f>VLOOKUP($N56,$A$160:$B$245,2)</f>
        <v>大</v>
      </c>
      <c r="W55" s="21"/>
      <c r="X55" s="110" t="s">
        <v>35</v>
      </c>
      <c r="Y55" s="111" t="s">
        <v>555</v>
      </c>
      <c r="Z55" s="112" t="s">
        <v>555</v>
      </c>
      <c r="AA55" s="112"/>
      <c r="AB55" s="112" t="s">
        <v>555</v>
      </c>
      <c r="AC55" s="112" t="s">
        <v>555</v>
      </c>
      <c r="AD55" s="113" t="s">
        <v>555</v>
      </c>
      <c r="AE55" s="114"/>
      <c r="AF55" s="115"/>
      <c r="AG55" s="28">
        <v>3500</v>
      </c>
      <c r="AH55" s="297" t="s">
        <v>408</v>
      </c>
      <c r="AI55" s="299" t="s">
        <v>408</v>
      </c>
      <c r="AJ55" s="299" t="s">
        <v>408</v>
      </c>
      <c r="AK55" s="297"/>
      <c r="AL55" s="299" t="s">
        <v>10</v>
      </c>
      <c r="AM55" s="24">
        <v>2</v>
      </c>
      <c r="AN55" s="269" t="s">
        <v>373</v>
      </c>
      <c r="AO55" s="319" t="s">
        <v>225</v>
      </c>
      <c r="AP55" s="26"/>
      <c r="AQ55" s="26"/>
      <c r="AR55" s="131" t="s">
        <v>434</v>
      </c>
      <c r="AS55" s="131"/>
      <c r="AT55" s="131"/>
      <c r="AU55" s="131"/>
      <c r="AV55" s="131"/>
      <c r="AW55" s="33"/>
      <c r="AX55" s="37">
        <v>30000</v>
      </c>
      <c r="AY55" s="312" t="s">
        <v>390</v>
      </c>
      <c r="AZ55" s="312" t="s">
        <v>390</v>
      </c>
      <c r="BA55" s="131">
        <v>3000</v>
      </c>
      <c r="BB55" s="33"/>
      <c r="BC55" s="131"/>
      <c r="BD55" s="33"/>
      <c r="BE55" s="131"/>
      <c r="BF55" s="269" t="s">
        <v>390</v>
      </c>
      <c r="BG55" s="269" t="s">
        <v>409</v>
      </c>
      <c r="BH55" s="269" t="s">
        <v>409</v>
      </c>
      <c r="BI55" s="30"/>
      <c r="BJ55" s="269" t="s">
        <v>409</v>
      </c>
      <c r="BK55" s="269" t="s">
        <v>390</v>
      </c>
      <c r="BL55" s="26"/>
      <c r="BM55" s="314"/>
      <c r="BN55" s="310" t="s">
        <v>156</v>
      </c>
      <c r="BO55" s="313"/>
      <c r="BP55" s="299">
        <v>1</v>
      </c>
      <c r="BQ55" s="129"/>
    </row>
    <row r="56" spans="1:69" s="31" customFormat="1" ht="13.5" customHeight="1">
      <c r="A56" s="358"/>
      <c r="B56" s="280"/>
      <c r="C56" s="280"/>
      <c r="D56" s="62">
        <v>134</v>
      </c>
      <c r="E56" s="61">
        <f>M56/D56</f>
        <v>0.44029850746268656</v>
      </c>
      <c r="F56" s="282"/>
      <c r="G56" s="11" t="s">
        <v>638</v>
      </c>
      <c r="H56" s="280"/>
      <c r="I56" s="257"/>
      <c r="J56" s="268"/>
      <c r="K56" s="141">
        <f>48+12.8</f>
        <v>60.8</v>
      </c>
      <c r="L56" s="120">
        <v>70</v>
      </c>
      <c r="M56" s="121">
        <f>SUM(O56:U56)</f>
        <v>59</v>
      </c>
      <c r="N56" s="121">
        <v>59</v>
      </c>
      <c r="O56" s="13">
        <v>19</v>
      </c>
      <c r="P56" s="13">
        <v>14</v>
      </c>
      <c r="Q56" s="13">
        <v>11</v>
      </c>
      <c r="R56" s="13">
        <v>8</v>
      </c>
      <c r="S56" s="13">
        <v>5</v>
      </c>
      <c r="T56" s="13">
        <v>2</v>
      </c>
      <c r="U56" s="13"/>
      <c r="V56" s="270"/>
      <c r="W56" s="22">
        <v>250</v>
      </c>
      <c r="X56" s="122">
        <v>0.7916666666666666</v>
      </c>
      <c r="Y56" s="123">
        <v>0.75</v>
      </c>
      <c r="Z56" s="124">
        <v>0.75</v>
      </c>
      <c r="AA56" s="124"/>
      <c r="AB56" s="124">
        <v>0.75</v>
      </c>
      <c r="AC56" s="124">
        <v>0.75</v>
      </c>
      <c r="AD56" s="125">
        <v>0.7916666666666666</v>
      </c>
      <c r="AE56" s="126"/>
      <c r="AF56" s="127" t="s">
        <v>815</v>
      </c>
      <c r="AG56" s="95">
        <v>1800</v>
      </c>
      <c r="AH56" s="298"/>
      <c r="AI56" s="299"/>
      <c r="AJ56" s="299"/>
      <c r="AK56" s="298"/>
      <c r="AL56" s="299"/>
      <c r="AM56" s="23">
        <v>5</v>
      </c>
      <c r="AN56" s="270"/>
      <c r="AO56" s="328"/>
      <c r="AP56" s="26" t="s">
        <v>183</v>
      </c>
      <c r="AQ56" s="26" t="s">
        <v>194</v>
      </c>
      <c r="AR56" s="18">
        <v>78000</v>
      </c>
      <c r="AS56" s="18"/>
      <c r="AT56" s="18"/>
      <c r="AU56" s="18"/>
      <c r="AV56" s="18"/>
      <c r="AW56" s="17">
        <v>930000</v>
      </c>
      <c r="AX56" s="13"/>
      <c r="AY56" s="270"/>
      <c r="AZ56" s="270"/>
      <c r="BA56" s="18"/>
      <c r="BB56" s="17"/>
      <c r="BC56" s="18"/>
      <c r="BD56" s="17"/>
      <c r="BE56" s="18"/>
      <c r="BF56" s="270"/>
      <c r="BG56" s="270"/>
      <c r="BH56" s="270"/>
      <c r="BI56" s="167"/>
      <c r="BJ56" s="270"/>
      <c r="BK56" s="270"/>
      <c r="BL56" s="13"/>
      <c r="BM56" s="314"/>
      <c r="BN56" s="324"/>
      <c r="BO56" s="313"/>
      <c r="BP56" s="299"/>
      <c r="BQ56" s="129">
        <f>+K56/N56</f>
        <v>1.0305084745762711</v>
      </c>
    </row>
    <row r="57" spans="1:69" s="31" customFormat="1" ht="13.5" customHeight="1">
      <c r="A57" s="358">
        <v>27</v>
      </c>
      <c r="B57" s="279" t="s">
        <v>130</v>
      </c>
      <c r="C57" s="279" t="s">
        <v>607</v>
      </c>
      <c r="D57" s="58">
        <v>112</v>
      </c>
      <c r="E57" s="59">
        <f>(+O58+P58+Q58)/D57</f>
        <v>0.5446428571428571</v>
      </c>
      <c r="F57" s="281" t="s">
        <v>361</v>
      </c>
      <c r="G57" s="256" t="s">
        <v>508</v>
      </c>
      <c r="H57" s="279" t="e">
        <f>+#REF!</f>
        <v>#REF!</v>
      </c>
      <c r="I57" s="12" t="s">
        <v>609</v>
      </c>
      <c r="J57" s="267" t="s">
        <v>81</v>
      </c>
      <c r="K57" s="107"/>
      <c r="L57" s="108">
        <f>ROUNDDOWN(K58/1.65,0)</f>
        <v>105</v>
      </c>
      <c r="M57" s="109"/>
      <c r="N57" s="109"/>
      <c r="O57" s="108"/>
      <c r="P57" s="108"/>
      <c r="Q57" s="108"/>
      <c r="R57" s="108"/>
      <c r="S57" s="108"/>
      <c r="T57" s="108"/>
      <c r="U57" s="108"/>
      <c r="V57" s="269" t="str">
        <f>VLOOKUP($N58,$A$160:$B$245,2)</f>
        <v>大</v>
      </c>
      <c r="W57" s="21"/>
      <c r="X57" s="110" t="s">
        <v>560</v>
      </c>
      <c r="Y57" s="111" t="s">
        <v>555</v>
      </c>
      <c r="Z57" s="112" t="s">
        <v>555</v>
      </c>
      <c r="AA57" s="112"/>
      <c r="AB57" s="112" t="s">
        <v>555</v>
      </c>
      <c r="AC57" s="112" t="s">
        <v>555</v>
      </c>
      <c r="AD57" s="113" t="s">
        <v>555</v>
      </c>
      <c r="AE57" s="114"/>
      <c r="AF57" s="115"/>
      <c r="AG57" s="376">
        <v>4000</v>
      </c>
      <c r="AH57" s="297" t="s">
        <v>10</v>
      </c>
      <c r="AI57" s="299" t="s">
        <v>10</v>
      </c>
      <c r="AJ57" s="299" t="s">
        <v>10</v>
      </c>
      <c r="AK57" s="297"/>
      <c r="AL57" s="299">
        <v>1000</v>
      </c>
      <c r="AM57" s="24">
        <v>7</v>
      </c>
      <c r="AN57" s="269" t="s">
        <v>112</v>
      </c>
      <c r="AO57" s="20" t="s">
        <v>488</v>
      </c>
      <c r="AP57" s="20"/>
      <c r="AQ57" s="20"/>
      <c r="AR57" s="131" t="s">
        <v>434</v>
      </c>
      <c r="AS57" s="131"/>
      <c r="AT57" s="131"/>
      <c r="AU57" s="131"/>
      <c r="AV57" s="131"/>
      <c r="AW57" s="33"/>
      <c r="AX57" s="37">
        <v>50000</v>
      </c>
      <c r="AY57" s="131">
        <v>3000</v>
      </c>
      <c r="AZ57" s="312" t="s">
        <v>390</v>
      </c>
      <c r="BA57" s="131"/>
      <c r="BB57" s="33"/>
      <c r="BC57" s="131"/>
      <c r="BD57" s="33"/>
      <c r="BE57" s="131"/>
      <c r="BF57" s="269" t="s">
        <v>197</v>
      </c>
      <c r="BG57" s="269" t="s">
        <v>377</v>
      </c>
      <c r="BH57" s="269" t="s">
        <v>377</v>
      </c>
      <c r="BI57" s="30"/>
      <c r="BJ57" s="269" t="s">
        <v>378</v>
      </c>
      <c r="BK57" s="269" t="s">
        <v>386</v>
      </c>
      <c r="BL57" s="26"/>
      <c r="BM57" s="314" t="s">
        <v>155</v>
      </c>
      <c r="BN57" s="310" t="s">
        <v>254</v>
      </c>
      <c r="BO57" s="313"/>
      <c r="BP57" s="299">
        <v>4</v>
      </c>
      <c r="BQ57" s="129"/>
    </row>
    <row r="58" spans="1:69" s="31" customFormat="1" ht="13.5" customHeight="1">
      <c r="A58" s="358"/>
      <c r="B58" s="280"/>
      <c r="C58" s="280"/>
      <c r="D58" s="62">
        <v>214</v>
      </c>
      <c r="E58" s="61">
        <f>M58/D58</f>
        <v>0.29439252336448596</v>
      </c>
      <c r="F58" s="282"/>
      <c r="G58" s="257"/>
      <c r="H58" s="280"/>
      <c r="I58" s="11" t="s">
        <v>610</v>
      </c>
      <c r="J58" s="268"/>
      <c r="K58" s="119">
        <v>174.2</v>
      </c>
      <c r="L58" s="120">
        <v>69</v>
      </c>
      <c r="M58" s="121">
        <f>SUM(O58:U58)</f>
        <v>63</v>
      </c>
      <c r="N58" s="121">
        <v>63</v>
      </c>
      <c r="O58" s="13">
        <v>22</v>
      </c>
      <c r="P58" s="13">
        <v>25</v>
      </c>
      <c r="Q58" s="13">
        <v>14</v>
      </c>
      <c r="R58" s="13">
        <v>2</v>
      </c>
      <c r="S58" s="13"/>
      <c r="T58" s="13"/>
      <c r="U58" s="13"/>
      <c r="V58" s="270"/>
      <c r="W58" s="22">
        <v>251</v>
      </c>
      <c r="X58" s="122">
        <v>0.75</v>
      </c>
      <c r="Y58" s="123">
        <v>0.75</v>
      </c>
      <c r="Z58" s="124">
        <v>0.75</v>
      </c>
      <c r="AA58" s="124"/>
      <c r="AB58" s="124">
        <v>0.75</v>
      </c>
      <c r="AC58" s="124">
        <v>0.75</v>
      </c>
      <c r="AD58" s="125">
        <v>0.75</v>
      </c>
      <c r="AE58" s="126"/>
      <c r="AF58" s="127"/>
      <c r="AG58" s="336"/>
      <c r="AH58" s="298"/>
      <c r="AI58" s="299"/>
      <c r="AJ58" s="299"/>
      <c r="AK58" s="298"/>
      <c r="AL58" s="299"/>
      <c r="AM58" s="22">
        <v>2</v>
      </c>
      <c r="AN58" s="270"/>
      <c r="AO58" s="13" t="s">
        <v>85</v>
      </c>
      <c r="AP58" s="13" t="s">
        <v>179</v>
      </c>
      <c r="AQ58" s="13" t="s">
        <v>105</v>
      </c>
      <c r="AR58" s="18">
        <v>100000</v>
      </c>
      <c r="AS58" s="18"/>
      <c r="AT58" s="18"/>
      <c r="AU58" s="18" t="s">
        <v>296</v>
      </c>
      <c r="AV58" s="18"/>
      <c r="AW58" s="17"/>
      <c r="AX58" s="13"/>
      <c r="AY58" s="18"/>
      <c r="AZ58" s="270"/>
      <c r="BA58" s="18"/>
      <c r="BB58" s="17"/>
      <c r="BC58" s="18"/>
      <c r="BD58" s="17"/>
      <c r="BE58" s="18" t="s">
        <v>198</v>
      </c>
      <c r="BF58" s="270"/>
      <c r="BG58" s="270"/>
      <c r="BH58" s="270"/>
      <c r="BI58" s="167"/>
      <c r="BJ58" s="270"/>
      <c r="BK58" s="270"/>
      <c r="BL58" s="13"/>
      <c r="BM58" s="314"/>
      <c r="BN58" s="324"/>
      <c r="BO58" s="313"/>
      <c r="BP58" s="299"/>
      <c r="BQ58" s="129">
        <f>+K58/N58</f>
        <v>2.765079365079365</v>
      </c>
    </row>
    <row r="59" spans="1:69" s="31" customFormat="1" ht="13.5" customHeight="1">
      <c r="A59" s="358">
        <v>28</v>
      </c>
      <c r="B59" s="279" t="s">
        <v>131</v>
      </c>
      <c r="C59" s="279" t="s">
        <v>355</v>
      </c>
      <c r="D59" s="58">
        <v>32</v>
      </c>
      <c r="E59" s="59">
        <f>(+O60+P60+Q60)/D59</f>
        <v>0.40625</v>
      </c>
      <c r="F59" s="281" t="s">
        <v>361</v>
      </c>
      <c r="G59" s="256" t="s">
        <v>509</v>
      </c>
      <c r="H59" s="279" t="e">
        <f>+#REF!</f>
        <v>#REF!</v>
      </c>
      <c r="I59" s="12" t="s">
        <v>514</v>
      </c>
      <c r="J59" s="267" t="s">
        <v>81</v>
      </c>
      <c r="K59" s="141"/>
      <c r="L59" s="108">
        <f>ROUNDDOWN(K60/1.65,0)</f>
        <v>49</v>
      </c>
      <c r="M59" s="109"/>
      <c r="N59" s="109"/>
      <c r="O59" s="108"/>
      <c r="P59" s="108"/>
      <c r="Q59" s="108"/>
      <c r="R59" s="108"/>
      <c r="S59" s="108"/>
      <c r="T59" s="108"/>
      <c r="U59" s="108"/>
      <c r="V59" s="269" t="str">
        <f>VLOOKUP($N60,$A$160:$B$245,2)</f>
        <v>小</v>
      </c>
      <c r="W59" s="21"/>
      <c r="X59" s="110" t="s">
        <v>35</v>
      </c>
      <c r="Y59" s="111" t="s">
        <v>555</v>
      </c>
      <c r="Z59" s="112" t="s">
        <v>555</v>
      </c>
      <c r="AA59" s="112" t="s">
        <v>555</v>
      </c>
      <c r="AB59" s="112" t="s">
        <v>555</v>
      </c>
      <c r="AC59" s="112" t="s">
        <v>555</v>
      </c>
      <c r="AD59" s="113" t="s">
        <v>555</v>
      </c>
      <c r="AE59" s="114"/>
      <c r="AF59" s="115"/>
      <c r="AG59" s="291">
        <v>3000</v>
      </c>
      <c r="AH59" s="297" t="s">
        <v>10</v>
      </c>
      <c r="AI59" s="299" t="s">
        <v>10</v>
      </c>
      <c r="AJ59" s="299" t="s">
        <v>10</v>
      </c>
      <c r="AK59" s="297" t="s">
        <v>854</v>
      </c>
      <c r="AL59" s="299">
        <v>1000</v>
      </c>
      <c r="AM59" s="24">
        <v>3</v>
      </c>
      <c r="AN59" s="269" t="s">
        <v>112</v>
      </c>
      <c r="AO59" s="20" t="s">
        <v>227</v>
      </c>
      <c r="AP59" s="26"/>
      <c r="AQ59" s="26"/>
      <c r="AR59" s="131"/>
      <c r="AS59" s="131" t="s">
        <v>199</v>
      </c>
      <c r="AT59" s="131"/>
      <c r="AU59" s="131"/>
      <c r="AV59" s="131"/>
      <c r="AW59" s="33"/>
      <c r="AX59" s="312" t="s">
        <v>288</v>
      </c>
      <c r="AY59" s="334">
        <v>3000</v>
      </c>
      <c r="AZ59" s="312" t="s">
        <v>288</v>
      </c>
      <c r="BA59" s="131"/>
      <c r="BB59" s="33"/>
      <c r="BC59" s="131"/>
      <c r="BD59" s="33"/>
      <c r="BE59" s="131"/>
      <c r="BF59" s="269" t="s">
        <v>197</v>
      </c>
      <c r="BG59" s="269" t="s">
        <v>377</v>
      </c>
      <c r="BH59" s="269" t="s">
        <v>377</v>
      </c>
      <c r="BI59" s="30"/>
      <c r="BJ59" s="269" t="s">
        <v>378</v>
      </c>
      <c r="BK59" s="269" t="s">
        <v>378</v>
      </c>
      <c r="BL59" s="26"/>
      <c r="BM59" s="314" t="s">
        <v>155</v>
      </c>
      <c r="BN59" s="310" t="s">
        <v>214</v>
      </c>
      <c r="BO59" s="313"/>
      <c r="BP59" s="255">
        <v>4</v>
      </c>
      <c r="BQ59" s="129"/>
    </row>
    <row r="60" spans="1:69" s="31" customFormat="1" ht="13.5" customHeight="1">
      <c r="A60" s="358"/>
      <c r="B60" s="280"/>
      <c r="C60" s="280"/>
      <c r="D60" s="62">
        <v>69</v>
      </c>
      <c r="E60" s="61">
        <f>M60/D60</f>
        <v>0.21739130434782608</v>
      </c>
      <c r="F60" s="282"/>
      <c r="G60" s="257"/>
      <c r="H60" s="280"/>
      <c r="I60" s="11" t="s">
        <v>604</v>
      </c>
      <c r="J60" s="268"/>
      <c r="K60" s="141">
        <v>82.4</v>
      </c>
      <c r="L60" s="120">
        <v>49</v>
      </c>
      <c r="M60" s="121">
        <f>SUM(O60:U60)</f>
        <v>15</v>
      </c>
      <c r="N60" s="121">
        <v>15</v>
      </c>
      <c r="O60" s="13">
        <v>4</v>
      </c>
      <c r="P60" s="13">
        <v>5</v>
      </c>
      <c r="Q60" s="13">
        <v>4</v>
      </c>
      <c r="R60" s="13"/>
      <c r="S60" s="13">
        <v>1</v>
      </c>
      <c r="T60" s="13">
        <v>1</v>
      </c>
      <c r="U60" s="13"/>
      <c r="V60" s="270"/>
      <c r="W60" s="22">
        <v>282</v>
      </c>
      <c r="X60" s="122">
        <v>0.75</v>
      </c>
      <c r="Y60" s="123">
        <v>0.75</v>
      </c>
      <c r="Z60" s="124">
        <v>0.75</v>
      </c>
      <c r="AA60" s="124">
        <v>0.75</v>
      </c>
      <c r="AB60" s="124">
        <v>0.75</v>
      </c>
      <c r="AC60" s="124">
        <v>0.75</v>
      </c>
      <c r="AD60" s="125">
        <v>0.75</v>
      </c>
      <c r="AE60" s="126"/>
      <c r="AF60" s="99" t="s">
        <v>793</v>
      </c>
      <c r="AG60" s="292"/>
      <c r="AH60" s="298"/>
      <c r="AI60" s="299"/>
      <c r="AJ60" s="299"/>
      <c r="AK60" s="298"/>
      <c r="AL60" s="299"/>
      <c r="AM60" s="23">
        <v>4</v>
      </c>
      <c r="AN60" s="270"/>
      <c r="AO60" s="13" t="s">
        <v>86</v>
      </c>
      <c r="AP60" s="13" t="s">
        <v>179</v>
      </c>
      <c r="AQ60" s="13" t="s">
        <v>200</v>
      </c>
      <c r="AR60" s="18">
        <v>90000</v>
      </c>
      <c r="AS60" s="18">
        <v>140000</v>
      </c>
      <c r="AT60" s="18"/>
      <c r="AU60" s="18" t="s">
        <v>296</v>
      </c>
      <c r="AV60" s="18"/>
      <c r="AW60" s="17"/>
      <c r="AX60" s="270"/>
      <c r="AY60" s="270"/>
      <c r="AZ60" s="270"/>
      <c r="BA60" s="18"/>
      <c r="BB60" s="17"/>
      <c r="BC60" s="18"/>
      <c r="BD60" s="17"/>
      <c r="BE60" s="18"/>
      <c r="BF60" s="270"/>
      <c r="BG60" s="270"/>
      <c r="BH60" s="270"/>
      <c r="BI60" s="167"/>
      <c r="BJ60" s="270"/>
      <c r="BK60" s="270"/>
      <c r="BL60" s="13"/>
      <c r="BM60" s="314"/>
      <c r="BN60" s="324"/>
      <c r="BO60" s="313"/>
      <c r="BP60" s="255"/>
      <c r="BQ60" s="129">
        <f>+K60/N60</f>
        <v>5.493333333333334</v>
      </c>
    </row>
    <row r="61" spans="1:69" s="31" customFormat="1" ht="13.5" customHeight="1">
      <c r="A61" s="358">
        <v>29</v>
      </c>
      <c r="B61" s="279" t="s">
        <v>132</v>
      </c>
      <c r="C61" s="279" t="s">
        <v>356</v>
      </c>
      <c r="D61" s="58">
        <v>13</v>
      </c>
      <c r="E61" s="59">
        <f>(+O62+P62+Q62)/D61</f>
        <v>0.8461538461538461</v>
      </c>
      <c r="F61" s="281" t="s">
        <v>361</v>
      </c>
      <c r="G61" s="12" t="s">
        <v>739</v>
      </c>
      <c r="H61" s="279" t="e">
        <f>+#REF!</f>
        <v>#REF!</v>
      </c>
      <c r="I61" s="256" t="s">
        <v>503</v>
      </c>
      <c r="J61" s="267" t="s">
        <v>81</v>
      </c>
      <c r="K61" s="107"/>
      <c r="L61" s="108">
        <f>ROUNDDOWN(K62/1.65,0)</f>
        <v>26</v>
      </c>
      <c r="M61" s="109"/>
      <c r="N61" s="109"/>
      <c r="O61" s="108"/>
      <c r="P61" s="108"/>
      <c r="Q61" s="108"/>
      <c r="R61" s="108"/>
      <c r="S61" s="108"/>
      <c r="T61" s="108"/>
      <c r="U61" s="108"/>
      <c r="V61" s="269" t="str">
        <f>VLOOKUP($N62,$A$160:$B$245,2)</f>
        <v>一般</v>
      </c>
      <c r="W61" s="21"/>
      <c r="X61" s="110" t="s">
        <v>561</v>
      </c>
      <c r="Y61" s="111" t="s">
        <v>555</v>
      </c>
      <c r="Z61" s="112" t="s">
        <v>557</v>
      </c>
      <c r="AA61" s="112"/>
      <c r="AB61" s="112" t="s">
        <v>557</v>
      </c>
      <c r="AC61" s="112" t="s">
        <v>557</v>
      </c>
      <c r="AD61" s="113" t="s">
        <v>557</v>
      </c>
      <c r="AE61" s="114"/>
      <c r="AF61" s="115"/>
      <c r="AG61" s="28">
        <v>1300</v>
      </c>
      <c r="AH61" s="297" t="s">
        <v>326</v>
      </c>
      <c r="AI61" s="297" t="s">
        <v>326</v>
      </c>
      <c r="AJ61" s="297" t="s">
        <v>326</v>
      </c>
      <c r="AK61" s="297" t="s">
        <v>855</v>
      </c>
      <c r="AL61" s="299">
        <v>1000</v>
      </c>
      <c r="AM61" s="24">
        <v>1</v>
      </c>
      <c r="AN61" s="269" t="s">
        <v>411</v>
      </c>
      <c r="AO61" s="20"/>
      <c r="AP61" s="26"/>
      <c r="AQ61" s="26"/>
      <c r="AR61" s="131"/>
      <c r="AS61" s="131"/>
      <c r="AT61" s="131"/>
      <c r="AU61" s="131"/>
      <c r="AV61" s="131"/>
      <c r="AW61" s="33"/>
      <c r="AX61" s="312" t="s">
        <v>390</v>
      </c>
      <c r="AY61" s="131" t="s">
        <v>404</v>
      </c>
      <c r="AZ61" s="312" t="s">
        <v>82</v>
      </c>
      <c r="BA61" s="131"/>
      <c r="BB61" s="33"/>
      <c r="BC61" s="131"/>
      <c r="BD61" s="33"/>
      <c r="BE61" s="131"/>
      <c r="BF61" s="269" t="s">
        <v>406</v>
      </c>
      <c r="BG61" s="269" t="s">
        <v>377</v>
      </c>
      <c r="BH61" s="269" t="s">
        <v>377</v>
      </c>
      <c r="BI61" s="30"/>
      <c r="BJ61" s="269" t="s">
        <v>378</v>
      </c>
      <c r="BK61" s="269" t="s">
        <v>378</v>
      </c>
      <c r="BL61" s="26"/>
      <c r="BM61" s="314" t="s">
        <v>157</v>
      </c>
      <c r="BN61" s="310" t="s">
        <v>215</v>
      </c>
      <c r="BO61" s="313"/>
      <c r="BP61" s="255">
        <v>1</v>
      </c>
      <c r="BQ61" s="129"/>
    </row>
    <row r="62" spans="1:69" s="31" customFormat="1" ht="13.5" customHeight="1">
      <c r="A62" s="358"/>
      <c r="B62" s="280"/>
      <c r="C62" s="280"/>
      <c r="D62" s="62">
        <v>30</v>
      </c>
      <c r="E62" s="61">
        <f>M62/D62</f>
        <v>0.7</v>
      </c>
      <c r="F62" s="282"/>
      <c r="G62" s="11" t="s">
        <v>639</v>
      </c>
      <c r="H62" s="280"/>
      <c r="I62" s="306"/>
      <c r="J62" s="268"/>
      <c r="K62" s="119">
        <v>44.4</v>
      </c>
      <c r="L62" s="120">
        <v>26</v>
      </c>
      <c r="M62" s="121">
        <f>SUM(O62:U62)</f>
        <v>21</v>
      </c>
      <c r="N62" s="121">
        <v>21</v>
      </c>
      <c r="O62" s="13">
        <v>4</v>
      </c>
      <c r="P62" s="13">
        <v>5</v>
      </c>
      <c r="Q62" s="13">
        <v>2</v>
      </c>
      <c r="R62" s="13">
        <v>4</v>
      </c>
      <c r="S62" s="13">
        <v>2</v>
      </c>
      <c r="T62" s="13">
        <v>4</v>
      </c>
      <c r="U62" s="13"/>
      <c r="V62" s="270"/>
      <c r="W62" s="22">
        <v>253</v>
      </c>
      <c r="X62" s="122">
        <v>0.75</v>
      </c>
      <c r="Y62" s="123">
        <v>0.6666666666666666</v>
      </c>
      <c r="Z62" s="124">
        <v>0.75</v>
      </c>
      <c r="AA62" s="124"/>
      <c r="AB62" s="124">
        <v>0.75</v>
      </c>
      <c r="AC62" s="124">
        <v>0.75</v>
      </c>
      <c r="AD62" s="125">
        <v>0.75</v>
      </c>
      <c r="AE62" s="126"/>
      <c r="AF62" s="99" t="s">
        <v>868</v>
      </c>
      <c r="AG62" s="95" t="s">
        <v>586</v>
      </c>
      <c r="AH62" s="377"/>
      <c r="AI62" s="298"/>
      <c r="AJ62" s="298"/>
      <c r="AK62" s="298"/>
      <c r="AL62" s="299"/>
      <c r="AM62" s="22">
        <v>5</v>
      </c>
      <c r="AN62" s="270"/>
      <c r="AO62" s="13"/>
      <c r="AP62" s="13" t="s">
        <v>179</v>
      </c>
      <c r="AQ62" s="13" t="s">
        <v>188</v>
      </c>
      <c r="AR62" s="94">
        <v>84000</v>
      </c>
      <c r="AS62" s="18"/>
      <c r="AT62" s="18"/>
      <c r="AU62" s="18" t="s">
        <v>296</v>
      </c>
      <c r="AV62" s="18"/>
      <c r="AW62" s="17"/>
      <c r="AX62" s="270"/>
      <c r="AY62" s="18" t="s">
        <v>405</v>
      </c>
      <c r="AZ62" s="270"/>
      <c r="BA62" s="18"/>
      <c r="BB62" s="17"/>
      <c r="BC62" s="18"/>
      <c r="BD62" s="17"/>
      <c r="BE62" s="18"/>
      <c r="BF62" s="270"/>
      <c r="BG62" s="270"/>
      <c r="BH62" s="270"/>
      <c r="BI62" s="167"/>
      <c r="BJ62" s="270"/>
      <c r="BK62" s="270"/>
      <c r="BL62" s="13"/>
      <c r="BM62" s="314"/>
      <c r="BN62" s="324"/>
      <c r="BO62" s="313"/>
      <c r="BP62" s="255"/>
      <c r="BQ62" s="129">
        <f>+K62/N62</f>
        <v>2.1142857142857143</v>
      </c>
    </row>
    <row r="63" spans="1:69" s="31" customFormat="1" ht="13.5" customHeight="1">
      <c r="A63" s="358">
        <v>30</v>
      </c>
      <c r="B63" s="279" t="s">
        <v>510</v>
      </c>
      <c r="C63" s="279" t="s">
        <v>357</v>
      </c>
      <c r="D63" s="58">
        <v>108</v>
      </c>
      <c r="E63" s="59">
        <f>(+O64+P64+Q64)/D63</f>
        <v>0.42592592592592593</v>
      </c>
      <c r="F63" s="281" t="s">
        <v>361</v>
      </c>
      <c r="G63" s="256" t="s">
        <v>136</v>
      </c>
      <c r="H63" s="279" t="e">
        <f>+#REF!</f>
        <v>#REF!</v>
      </c>
      <c r="I63" s="12" t="s">
        <v>640</v>
      </c>
      <c r="J63" s="267" t="s">
        <v>81</v>
      </c>
      <c r="K63" s="141"/>
      <c r="L63" s="108">
        <f>ROUNDDOWN(K64/1.65,0)</f>
        <v>52</v>
      </c>
      <c r="M63" s="109"/>
      <c r="N63" s="109"/>
      <c r="O63" s="108"/>
      <c r="P63" s="108"/>
      <c r="Q63" s="108"/>
      <c r="R63" s="108"/>
      <c r="S63" s="108"/>
      <c r="T63" s="108"/>
      <c r="U63" s="108"/>
      <c r="V63" s="269" t="str">
        <f>VLOOKUP($N64,$A$160:$B$245,2)</f>
        <v>大</v>
      </c>
      <c r="W63" s="21"/>
      <c r="X63" s="110" t="s">
        <v>869</v>
      </c>
      <c r="Y63" s="111" t="s">
        <v>770</v>
      </c>
      <c r="Z63" s="111" t="s">
        <v>732</v>
      </c>
      <c r="AA63" s="111" t="s">
        <v>732</v>
      </c>
      <c r="AB63" s="111" t="s">
        <v>732</v>
      </c>
      <c r="AC63" s="111" t="s">
        <v>732</v>
      </c>
      <c r="AD63" s="111" t="s">
        <v>732</v>
      </c>
      <c r="AE63" s="114"/>
      <c r="AF63" s="115"/>
      <c r="AG63" s="292">
        <v>4000</v>
      </c>
      <c r="AH63" s="297" t="s">
        <v>327</v>
      </c>
      <c r="AI63" s="299" t="s">
        <v>327</v>
      </c>
      <c r="AJ63" s="299" t="s">
        <v>327</v>
      </c>
      <c r="AK63" s="297" t="s">
        <v>842</v>
      </c>
      <c r="AL63" s="299" t="s">
        <v>10</v>
      </c>
      <c r="AM63" s="24">
        <v>4</v>
      </c>
      <c r="AN63" s="269" t="s">
        <v>140</v>
      </c>
      <c r="AO63" s="319" t="s">
        <v>225</v>
      </c>
      <c r="AP63" s="26"/>
      <c r="AQ63" s="26"/>
      <c r="AR63" s="131"/>
      <c r="AS63" s="131"/>
      <c r="AT63" s="131"/>
      <c r="AU63" s="131"/>
      <c r="AV63" s="131"/>
      <c r="AW63" s="33"/>
      <c r="AX63" s="312" t="s">
        <v>390</v>
      </c>
      <c r="AY63" s="131"/>
      <c r="AZ63" s="312" t="s">
        <v>390</v>
      </c>
      <c r="BA63" s="131"/>
      <c r="BB63" s="269"/>
      <c r="BC63" s="131"/>
      <c r="BD63" s="33"/>
      <c r="BE63" s="269"/>
      <c r="BF63" s="269" t="s">
        <v>390</v>
      </c>
      <c r="BG63" s="269" t="s">
        <v>409</v>
      </c>
      <c r="BH63" s="269" t="s">
        <v>409</v>
      </c>
      <c r="BI63" s="30"/>
      <c r="BJ63" s="269" t="s">
        <v>390</v>
      </c>
      <c r="BK63" s="269" t="s">
        <v>390</v>
      </c>
      <c r="BL63" s="26"/>
      <c r="BM63" s="314"/>
      <c r="BN63" s="310" t="s">
        <v>411</v>
      </c>
      <c r="BO63" s="369"/>
      <c r="BP63" s="264">
        <v>6</v>
      </c>
      <c r="BQ63" s="129"/>
    </row>
    <row r="64" spans="1:69" s="31" customFormat="1" ht="13.5" customHeight="1">
      <c r="A64" s="358"/>
      <c r="B64" s="280"/>
      <c r="C64" s="280"/>
      <c r="D64" s="62">
        <v>217</v>
      </c>
      <c r="E64" s="61">
        <f>M64/D64</f>
        <v>0.24423963133640553</v>
      </c>
      <c r="F64" s="282"/>
      <c r="G64" s="257"/>
      <c r="H64" s="280"/>
      <c r="I64" s="11" t="s">
        <v>641</v>
      </c>
      <c r="J64" s="268"/>
      <c r="K64" s="141">
        <f>31.2+56</f>
        <v>87.2</v>
      </c>
      <c r="L64" s="120">
        <v>60</v>
      </c>
      <c r="M64" s="121">
        <f>SUM(O64:U64)</f>
        <v>53</v>
      </c>
      <c r="N64" s="121">
        <v>53</v>
      </c>
      <c r="O64" s="13">
        <v>20</v>
      </c>
      <c r="P64" s="13">
        <v>13</v>
      </c>
      <c r="Q64" s="13">
        <v>13</v>
      </c>
      <c r="R64" s="13">
        <v>2</v>
      </c>
      <c r="S64" s="13">
        <v>3</v>
      </c>
      <c r="T64" s="13">
        <v>2</v>
      </c>
      <c r="U64" s="13"/>
      <c r="V64" s="270"/>
      <c r="W64" s="22">
        <v>262</v>
      </c>
      <c r="X64" s="122">
        <v>0.7916666666666666</v>
      </c>
      <c r="Y64" s="123">
        <v>0.75</v>
      </c>
      <c r="Z64" s="124">
        <v>0.7916666666666666</v>
      </c>
      <c r="AA64" s="124">
        <v>0.7916666666666666</v>
      </c>
      <c r="AB64" s="124">
        <v>0.7916666666666666</v>
      </c>
      <c r="AC64" s="124">
        <v>0.7916666666666666</v>
      </c>
      <c r="AD64" s="124">
        <v>0.7916666666666666</v>
      </c>
      <c r="AE64" s="126"/>
      <c r="AF64" s="127"/>
      <c r="AG64" s="336"/>
      <c r="AH64" s="298"/>
      <c r="AI64" s="299"/>
      <c r="AJ64" s="299"/>
      <c r="AK64" s="298"/>
      <c r="AL64" s="299"/>
      <c r="AM64" s="23">
        <v>4</v>
      </c>
      <c r="AN64" s="270"/>
      <c r="AO64" s="328"/>
      <c r="AP64" s="26" t="s">
        <v>179</v>
      </c>
      <c r="AQ64" s="26" t="s">
        <v>462</v>
      </c>
      <c r="AR64" s="18" t="s">
        <v>298</v>
      </c>
      <c r="AS64" s="18"/>
      <c r="AT64" s="18"/>
      <c r="AU64" s="18" t="s">
        <v>298</v>
      </c>
      <c r="AV64" s="18"/>
      <c r="AW64" s="17"/>
      <c r="AX64" s="270"/>
      <c r="AY64" s="18" t="s">
        <v>201</v>
      </c>
      <c r="AZ64" s="270"/>
      <c r="BA64" s="18"/>
      <c r="BB64" s="270"/>
      <c r="BC64" s="18"/>
      <c r="BD64" s="17"/>
      <c r="BE64" s="270"/>
      <c r="BF64" s="270"/>
      <c r="BG64" s="270"/>
      <c r="BH64" s="270"/>
      <c r="BI64" s="167"/>
      <c r="BJ64" s="270"/>
      <c r="BK64" s="270"/>
      <c r="BL64" s="13"/>
      <c r="BM64" s="314"/>
      <c r="BN64" s="324"/>
      <c r="BO64" s="369"/>
      <c r="BP64" s="255"/>
      <c r="BQ64" s="129">
        <f>+K64/N64</f>
        <v>1.6452830188679246</v>
      </c>
    </row>
    <row r="65" spans="1:69" s="31" customFormat="1" ht="13.5" customHeight="1">
      <c r="A65" s="358">
        <v>31</v>
      </c>
      <c r="B65" s="279" t="s">
        <v>511</v>
      </c>
      <c r="C65" s="279" t="s">
        <v>737</v>
      </c>
      <c r="D65" s="58">
        <v>79</v>
      </c>
      <c r="E65" s="59">
        <f>(+O66+P66+Q66)/D65</f>
        <v>0.34177215189873417</v>
      </c>
      <c r="F65" s="281" t="s">
        <v>361</v>
      </c>
      <c r="G65" s="256" t="s">
        <v>512</v>
      </c>
      <c r="H65" s="279" t="e">
        <f>+#REF!</f>
        <v>#REF!</v>
      </c>
      <c r="I65" s="12" t="s">
        <v>507</v>
      </c>
      <c r="J65" s="267" t="s">
        <v>73</v>
      </c>
      <c r="K65" s="107"/>
      <c r="L65" s="108">
        <f>ROUNDDOWN(K66/1.65,0)</f>
        <v>17</v>
      </c>
      <c r="M65" s="109"/>
      <c r="N65" s="109"/>
      <c r="O65" s="108"/>
      <c r="P65" s="108"/>
      <c r="Q65" s="108"/>
      <c r="R65" s="108"/>
      <c r="S65" s="108"/>
      <c r="T65" s="108"/>
      <c r="U65" s="108"/>
      <c r="V65" s="269" t="str">
        <f>VLOOKUP($N66,$A$160:$B$245,2)</f>
        <v>一般</v>
      </c>
      <c r="W65" s="21"/>
      <c r="X65" s="110" t="s">
        <v>561</v>
      </c>
      <c r="Y65" s="111" t="s">
        <v>771</v>
      </c>
      <c r="Z65" s="111" t="s">
        <v>28</v>
      </c>
      <c r="AA65" s="111"/>
      <c r="AB65" s="111" t="s">
        <v>28</v>
      </c>
      <c r="AC65" s="111" t="s">
        <v>28</v>
      </c>
      <c r="AD65" s="111" t="s">
        <v>28</v>
      </c>
      <c r="AE65" s="114"/>
      <c r="AF65" s="115"/>
      <c r="AG65" s="28">
        <v>4000</v>
      </c>
      <c r="AH65" s="297" t="s">
        <v>328</v>
      </c>
      <c r="AI65" s="299" t="s">
        <v>328</v>
      </c>
      <c r="AJ65" s="299" t="s">
        <v>328</v>
      </c>
      <c r="AK65" s="297" t="s">
        <v>853</v>
      </c>
      <c r="AL65" s="32">
        <v>500</v>
      </c>
      <c r="AM65" s="24">
        <v>0</v>
      </c>
      <c r="AN65" s="269" t="s">
        <v>329</v>
      </c>
      <c r="AO65" s="319" t="s">
        <v>225</v>
      </c>
      <c r="AP65" s="20"/>
      <c r="AQ65" s="20"/>
      <c r="AR65" s="131"/>
      <c r="AS65" s="131"/>
      <c r="AT65" s="131"/>
      <c r="AU65" s="131"/>
      <c r="AV65" s="131"/>
      <c r="AW65" s="33"/>
      <c r="AX65" s="312" t="s">
        <v>390</v>
      </c>
      <c r="AY65" s="312" t="s">
        <v>390</v>
      </c>
      <c r="AZ65" s="312" t="s">
        <v>390</v>
      </c>
      <c r="BA65" s="131"/>
      <c r="BB65" s="33"/>
      <c r="BC65" s="131"/>
      <c r="BD65" s="33"/>
      <c r="BE65" s="131"/>
      <c r="BF65" s="269" t="s">
        <v>390</v>
      </c>
      <c r="BG65" s="269" t="s">
        <v>409</v>
      </c>
      <c r="BH65" s="269" t="s">
        <v>390</v>
      </c>
      <c r="BI65" s="30"/>
      <c r="BJ65" s="269" t="s">
        <v>409</v>
      </c>
      <c r="BK65" s="269" t="s">
        <v>390</v>
      </c>
      <c r="BL65" s="26"/>
      <c r="BM65" s="314" t="s">
        <v>155</v>
      </c>
      <c r="BN65" s="310" t="s">
        <v>411</v>
      </c>
      <c r="BO65" s="313"/>
      <c r="BP65" s="313">
        <v>2</v>
      </c>
      <c r="BQ65" s="129"/>
    </row>
    <row r="66" spans="1:69" s="31" customFormat="1" ht="13.5" customHeight="1">
      <c r="A66" s="358"/>
      <c r="B66" s="280"/>
      <c r="C66" s="280"/>
      <c r="D66" s="62">
        <v>156</v>
      </c>
      <c r="E66" s="61">
        <f>M66/D66</f>
        <v>0.17307692307692307</v>
      </c>
      <c r="F66" s="282"/>
      <c r="G66" s="257"/>
      <c r="H66" s="280"/>
      <c r="I66" s="11" t="s">
        <v>84</v>
      </c>
      <c r="J66" s="268"/>
      <c r="K66" s="119">
        <v>29</v>
      </c>
      <c r="L66" s="120">
        <v>19</v>
      </c>
      <c r="M66" s="121">
        <f>SUM(O66:U66)</f>
        <v>27</v>
      </c>
      <c r="N66" s="121">
        <v>27</v>
      </c>
      <c r="O66" s="13">
        <v>13</v>
      </c>
      <c r="P66" s="13">
        <v>9</v>
      </c>
      <c r="Q66" s="13">
        <v>5</v>
      </c>
      <c r="R66" s="13"/>
      <c r="S66" s="13"/>
      <c r="T66" s="13"/>
      <c r="U66" s="13"/>
      <c r="V66" s="270"/>
      <c r="W66" s="22">
        <v>260</v>
      </c>
      <c r="X66" s="122">
        <v>0.75</v>
      </c>
      <c r="Y66" s="123">
        <v>0.75</v>
      </c>
      <c r="Z66" s="124">
        <v>0.75</v>
      </c>
      <c r="AA66" s="124"/>
      <c r="AB66" s="124">
        <v>0.75</v>
      </c>
      <c r="AC66" s="124">
        <v>0.75</v>
      </c>
      <c r="AD66" s="125">
        <v>0.75</v>
      </c>
      <c r="AE66" s="126"/>
      <c r="AF66" s="127" t="s">
        <v>695</v>
      </c>
      <c r="AG66" s="95">
        <v>900</v>
      </c>
      <c r="AH66" s="298"/>
      <c r="AI66" s="299"/>
      <c r="AJ66" s="299"/>
      <c r="AK66" s="298"/>
      <c r="AL66" s="17" t="s">
        <v>257</v>
      </c>
      <c r="AM66" s="22">
        <v>3</v>
      </c>
      <c r="AN66" s="270"/>
      <c r="AO66" s="328"/>
      <c r="AP66" s="13" t="s">
        <v>183</v>
      </c>
      <c r="AQ66" s="13" t="s">
        <v>180</v>
      </c>
      <c r="AR66" s="18"/>
      <c r="AS66" s="18"/>
      <c r="AT66" s="18"/>
      <c r="AU66" s="18" t="s">
        <v>291</v>
      </c>
      <c r="AV66" s="18"/>
      <c r="AW66" s="17">
        <v>900000</v>
      </c>
      <c r="AX66" s="270"/>
      <c r="AY66" s="270"/>
      <c r="AZ66" s="270"/>
      <c r="BA66" s="18"/>
      <c r="BB66" s="17"/>
      <c r="BC66" s="18"/>
      <c r="BD66" s="17"/>
      <c r="BE66" s="18"/>
      <c r="BF66" s="270"/>
      <c r="BG66" s="270"/>
      <c r="BH66" s="270"/>
      <c r="BI66" s="167"/>
      <c r="BJ66" s="270"/>
      <c r="BK66" s="270"/>
      <c r="BL66" s="13"/>
      <c r="BM66" s="314"/>
      <c r="BN66" s="324"/>
      <c r="BO66" s="313"/>
      <c r="BP66" s="313"/>
      <c r="BQ66" s="129">
        <f>+K66/N66</f>
        <v>1.0740740740740742</v>
      </c>
    </row>
    <row r="67" spans="1:69" s="31" customFormat="1" ht="13.5" customHeight="1">
      <c r="A67" s="358">
        <v>32</v>
      </c>
      <c r="B67" s="279" t="s">
        <v>164</v>
      </c>
      <c r="C67" s="279" t="s">
        <v>253</v>
      </c>
      <c r="D67" s="58">
        <v>202</v>
      </c>
      <c r="E67" s="59">
        <f>(+O68+P68+Q68+O134+P134+Q134)/D67</f>
        <v>0.3069306930693069</v>
      </c>
      <c r="F67" s="281" t="s">
        <v>361</v>
      </c>
      <c r="G67" s="256" t="s">
        <v>163</v>
      </c>
      <c r="H67" s="279" t="e">
        <f>+#REF!</f>
        <v>#REF!</v>
      </c>
      <c r="I67" s="48" t="s">
        <v>666</v>
      </c>
      <c r="J67" s="267" t="s">
        <v>87</v>
      </c>
      <c r="K67" s="141"/>
      <c r="L67" s="108">
        <f>ROUNDDOWN(K68/1.65,0)</f>
        <v>58</v>
      </c>
      <c r="M67" s="109"/>
      <c r="N67" s="109"/>
      <c r="O67" s="108"/>
      <c r="P67" s="108"/>
      <c r="Q67" s="108"/>
      <c r="R67" s="108"/>
      <c r="S67" s="108"/>
      <c r="T67" s="108"/>
      <c r="U67" s="108"/>
      <c r="V67" s="269" t="str">
        <f>VLOOKUP($N68,$A$160:$B$245,2)</f>
        <v>大</v>
      </c>
      <c r="W67" s="21"/>
      <c r="X67" s="110" t="s">
        <v>562</v>
      </c>
      <c r="Y67" s="112" t="s">
        <v>555</v>
      </c>
      <c r="Z67" s="112" t="s">
        <v>555</v>
      </c>
      <c r="AA67" s="112" t="s">
        <v>555</v>
      </c>
      <c r="AB67" s="112" t="s">
        <v>555</v>
      </c>
      <c r="AC67" s="112" t="s">
        <v>555</v>
      </c>
      <c r="AD67" s="113" t="s">
        <v>555</v>
      </c>
      <c r="AE67" s="114" t="s">
        <v>23</v>
      </c>
      <c r="AF67" s="115"/>
      <c r="AG67" s="336">
        <v>4000</v>
      </c>
      <c r="AH67" s="297" t="s">
        <v>330</v>
      </c>
      <c r="AI67" s="299" t="s">
        <v>330</v>
      </c>
      <c r="AJ67" s="299" t="s">
        <v>330</v>
      </c>
      <c r="AK67" s="297" t="s">
        <v>845</v>
      </c>
      <c r="AL67" s="32">
        <v>1500</v>
      </c>
      <c r="AM67" s="24">
        <v>2</v>
      </c>
      <c r="AN67" s="269" t="s">
        <v>331</v>
      </c>
      <c r="AO67" s="20" t="s">
        <v>488</v>
      </c>
      <c r="AP67" s="26"/>
      <c r="AQ67" s="26"/>
      <c r="AR67" s="131" t="s">
        <v>425</v>
      </c>
      <c r="AS67" s="131"/>
      <c r="AT67" s="131"/>
      <c r="AU67" s="131"/>
      <c r="AV67" s="131"/>
      <c r="AW67" s="33"/>
      <c r="AX67" s="312" t="s">
        <v>390</v>
      </c>
      <c r="AY67" s="131">
        <v>2000</v>
      </c>
      <c r="AZ67" s="33" t="s">
        <v>435</v>
      </c>
      <c r="BA67" s="131"/>
      <c r="BB67" s="33"/>
      <c r="BC67" s="131"/>
      <c r="BD67" s="33"/>
      <c r="BE67" s="131"/>
      <c r="BF67" s="269" t="s">
        <v>173</v>
      </c>
      <c r="BG67" s="269" t="s">
        <v>377</v>
      </c>
      <c r="BH67" s="269" t="s">
        <v>377</v>
      </c>
      <c r="BI67" s="30"/>
      <c r="BJ67" s="269" t="s">
        <v>378</v>
      </c>
      <c r="BK67" s="269" t="s">
        <v>378</v>
      </c>
      <c r="BL67" s="26"/>
      <c r="BM67" s="314"/>
      <c r="BN67" s="310"/>
      <c r="BO67" s="313"/>
      <c r="BP67" s="299">
        <v>2</v>
      </c>
      <c r="BQ67" s="129"/>
    </row>
    <row r="68" spans="1:69" s="31" customFormat="1" ht="13.5" customHeight="1">
      <c r="A68" s="358"/>
      <c r="B68" s="280"/>
      <c r="C68" s="280"/>
      <c r="D68" s="62">
        <v>407</v>
      </c>
      <c r="E68" s="61">
        <f>(M68+M134)/D68</f>
        <v>0.19656019656019655</v>
      </c>
      <c r="F68" s="282"/>
      <c r="G68" s="257"/>
      <c r="H68" s="280"/>
      <c r="I68" s="11" t="s">
        <v>671</v>
      </c>
      <c r="J68" s="268"/>
      <c r="K68" s="141">
        <f>67.5+29.25</f>
        <v>96.75</v>
      </c>
      <c r="L68" s="120">
        <v>50</v>
      </c>
      <c r="M68" s="121">
        <f>SUM(O68:U68)</f>
        <v>55</v>
      </c>
      <c r="N68" s="121">
        <v>55</v>
      </c>
      <c r="O68" s="13">
        <v>17</v>
      </c>
      <c r="P68" s="13">
        <v>17</v>
      </c>
      <c r="Q68" s="13">
        <v>12</v>
      </c>
      <c r="R68" s="13">
        <v>3</v>
      </c>
      <c r="S68" s="13">
        <v>6</v>
      </c>
      <c r="T68" s="13"/>
      <c r="U68" s="13"/>
      <c r="V68" s="270"/>
      <c r="W68" s="22">
        <v>250</v>
      </c>
      <c r="X68" s="122">
        <v>0.75</v>
      </c>
      <c r="Y68" s="124">
        <v>0.75</v>
      </c>
      <c r="Z68" s="124">
        <v>0.75</v>
      </c>
      <c r="AA68" s="124">
        <v>0.75</v>
      </c>
      <c r="AB68" s="124">
        <v>0.75</v>
      </c>
      <c r="AC68" s="124">
        <v>0.75</v>
      </c>
      <c r="AD68" s="125">
        <v>0.75</v>
      </c>
      <c r="AE68" s="126">
        <v>0.7083333333333334</v>
      </c>
      <c r="AF68" s="127"/>
      <c r="AG68" s="336"/>
      <c r="AH68" s="298"/>
      <c r="AI68" s="299"/>
      <c r="AJ68" s="299"/>
      <c r="AK68" s="298"/>
      <c r="AL68" s="17" t="s">
        <v>794</v>
      </c>
      <c r="AM68" s="23">
        <v>6</v>
      </c>
      <c r="AN68" s="270"/>
      <c r="AO68" s="13" t="s">
        <v>380</v>
      </c>
      <c r="AP68" s="13" t="s">
        <v>179</v>
      </c>
      <c r="AQ68" s="13" t="s">
        <v>220</v>
      </c>
      <c r="AR68" s="18" t="s">
        <v>306</v>
      </c>
      <c r="AS68" s="18"/>
      <c r="AT68" s="18"/>
      <c r="AU68" s="18" t="s">
        <v>300</v>
      </c>
      <c r="AV68" s="18"/>
      <c r="AW68" s="17">
        <v>1060000</v>
      </c>
      <c r="AX68" s="270"/>
      <c r="AY68" s="18">
        <v>1000</v>
      </c>
      <c r="AZ68" s="17" t="s">
        <v>300</v>
      </c>
      <c r="BA68" s="18"/>
      <c r="BB68" s="17"/>
      <c r="BC68" s="18"/>
      <c r="BD68" s="17"/>
      <c r="BE68" s="18"/>
      <c r="BF68" s="270"/>
      <c r="BG68" s="270"/>
      <c r="BH68" s="270"/>
      <c r="BI68" s="167"/>
      <c r="BJ68" s="270"/>
      <c r="BK68" s="270"/>
      <c r="BL68" s="13"/>
      <c r="BM68" s="314"/>
      <c r="BN68" s="324"/>
      <c r="BO68" s="313"/>
      <c r="BP68" s="299"/>
      <c r="BQ68" s="129">
        <f>+K68/N68</f>
        <v>1.759090909090909</v>
      </c>
    </row>
    <row r="69" spans="1:69" s="31" customFormat="1" ht="13.5" customHeight="1">
      <c r="A69" s="358">
        <v>33</v>
      </c>
      <c r="B69" s="279" t="s">
        <v>166</v>
      </c>
      <c r="C69" s="279" t="s">
        <v>358</v>
      </c>
      <c r="D69" s="58">
        <v>78</v>
      </c>
      <c r="E69" s="59">
        <f>(+O70+P70+Q70)/D69</f>
        <v>0.4230769230769231</v>
      </c>
      <c r="F69" s="281" t="s">
        <v>361</v>
      </c>
      <c r="G69" s="256" t="s">
        <v>568</v>
      </c>
      <c r="H69" s="279" t="e">
        <f>+#REF!</f>
        <v>#REF!</v>
      </c>
      <c r="I69" s="278" t="s">
        <v>679</v>
      </c>
      <c r="J69" s="267" t="s">
        <v>87</v>
      </c>
      <c r="K69" s="107"/>
      <c r="L69" s="108">
        <f>ROUNDDOWN(K70/1.65,0)</f>
        <v>93</v>
      </c>
      <c r="M69" s="109"/>
      <c r="N69" s="109"/>
      <c r="O69" s="108"/>
      <c r="P69" s="108"/>
      <c r="Q69" s="108"/>
      <c r="R69" s="108"/>
      <c r="S69" s="108"/>
      <c r="T69" s="108"/>
      <c r="U69" s="108"/>
      <c r="V69" s="269" t="str">
        <f>VLOOKUP($N70,$A$160:$B$245,2)</f>
        <v>中</v>
      </c>
      <c r="W69" s="21"/>
      <c r="X69" s="110" t="s">
        <v>561</v>
      </c>
      <c r="Y69" s="111" t="s">
        <v>555</v>
      </c>
      <c r="Z69" s="112" t="s">
        <v>555</v>
      </c>
      <c r="AA69" s="112"/>
      <c r="AB69" s="112" t="s">
        <v>555</v>
      </c>
      <c r="AC69" s="112" t="s">
        <v>555</v>
      </c>
      <c r="AD69" s="113" t="s">
        <v>555</v>
      </c>
      <c r="AE69" s="114" t="s">
        <v>559</v>
      </c>
      <c r="AF69" s="115"/>
      <c r="AG69" s="336">
        <v>2000</v>
      </c>
      <c r="AH69" s="298"/>
      <c r="AI69" s="299" t="s">
        <v>326</v>
      </c>
      <c r="AJ69" s="299" t="s">
        <v>326</v>
      </c>
      <c r="AK69" s="297" t="s">
        <v>845</v>
      </c>
      <c r="AL69" s="32">
        <v>1000</v>
      </c>
      <c r="AM69" s="24">
        <v>1</v>
      </c>
      <c r="AN69" s="269" t="s">
        <v>332</v>
      </c>
      <c r="AO69" s="20" t="s">
        <v>224</v>
      </c>
      <c r="AP69" s="20"/>
      <c r="AQ69" s="20"/>
      <c r="AR69" s="131" t="s">
        <v>333</v>
      </c>
      <c r="AS69" s="131"/>
      <c r="AT69" s="131"/>
      <c r="AU69" s="131"/>
      <c r="AV69" s="131"/>
      <c r="AW69" s="33"/>
      <c r="AX69" s="312" t="s">
        <v>334</v>
      </c>
      <c r="AY69" s="131">
        <v>2000</v>
      </c>
      <c r="AZ69" s="312" t="s">
        <v>334</v>
      </c>
      <c r="BA69" s="131"/>
      <c r="BB69" s="33"/>
      <c r="BC69" s="131"/>
      <c r="BD69" s="33"/>
      <c r="BE69" s="131"/>
      <c r="BF69" s="269" t="s">
        <v>334</v>
      </c>
      <c r="BG69" s="269" t="s">
        <v>335</v>
      </c>
      <c r="BH69" s="269" t="s">
        <v>334</v>
      </c>
      <c r="BI69" s="30"/>
      <c r="BJ69" s="269" t="s">
        <v>334</v>
      </c>
      <c r="BK69" s="269" t="s">
        <v>334</v>
      </c>
      <c r="BL69" s="26"/>
      <c r="BM69" s="314"/>
      <c r="BN69" s="310" t="s">
        <v>216</v>
      </c>
      <c r="BO69" s="313"/>
      <c r="BP69" s="313">
        <v>3</v>
      </c>
      <c r="BQ69" s="129"/>
    </row>
    <row r="70" spans="1:69" s="31" customFormat="1" ht="13.5" customHeight="1">
      <c r="A70" s="358"/>
      <c r="B70" s="321"/>
      <c r="C70" s="321"/>
      <c r="D70" s="62">
        <v>145</v>
      </c>
      <c r="E70" s="61">
        <f>M70/D70</f>
        <v>0.33793103448275863</v>
      </c>
      <c r="F70" s="282"/>
      <c r="G70" s="257"/>
      <c r="H70" s="280"/>
      <c r="I70" s="273"/>
      <c r="J70" s="268"/>
      <c r="K70" s="119">
        <f>63.14+91.18</f>
        <v>154.32</v>
      </c>
      <c r="L70" s="120">
        <v>35</v>
      </c>
      <c r="M70" s="121">
        <f>SUM(O70:U70)</f>
        <v>49</v>
      </c>
      <c r="N70" s="121">
        <v>49</v>
      </c>
      <c r="O70" s="13">
        <v>7</v>
      </c>
      <c r="P70" s="13">
        <v>19</v>
      </c>
      <c r="Q70" s="13">
        <v>7</v>
      </c>
      <c r="R70" s="13">
        <v>13</v>
      </c>
      <c r="S70" s="13">
        <v>3</v>
      </c>
      <c r="T70" s="13"/>
      <c r="U70" s="13"/>
      <c r="V70" s="270"/>
      <c r="W70" s="22">
        <v>255</v>
      </c>
      <c r="X70" s="122">
        <v>0.75</v>
      </c>
      <c r="Y70" s="123">
        <v>0.75</v>
      </c>
      <c r="Z70" s="124">
        <v>0.75</v>
      </c>
      <c r="AA70" s="124"/>
      <c r="AB70" s="124">
        <v>0.75</v>
      </c>
      <c r="AC70" s="124">
        <v>0.75</v>
      </c>
      <c r="AD70" s="125">
        <v>0.75</v>
      </c>
      <c r="AE70" s="126">
        <v>0.7083333333333334</v>
      </c>
      <c r="AF70" s="127"/>
      <c r="AG70" s="336"/>
      <c r="AH70" s="299"/>
      <c r="AI70" s="299"/>
      <c r="AJ70" s="299"/>
      <c r="AK70" s="298"/>
      <c r="AL70" s="17" t="s">
        <v>870</v>
      </c>
      <c r="AM70" s="22">
        <v>8</v>
      </c>
      <c r="AN70" s="270"/>
      <c r="AO70" s="13"/>
      <c r="AP70" s="13" t="s">
        <v>179</v>
      </c>
      <c r="AQ70" s="13" t="s">
        <v>180</v>
      </c>
      <c r="AR70" s="18" t="s">
        <v>336</v>
      </c>
      <c r="AS70" s="18"/>
      <c r="AT70" s="18"/>
      <c r="AU70" s="18" t="s">
        <v>296</v>
      </c>
      <c r="AV70" s="18"/>
      <c r="AW70" s="17">
        <v>1080000</v>
      </c>
      <c r="AX70" s="270"/>
      <c r="AY70" s="18">
        <v>2000</v>
      </c>
      <c r="AZ70" s="270"/>
      <c r="BA70" s="18"/>
      <c r="BB70" s="17"/>
      <c r="BC70" s="18"/>
      <c r="BD70" s="17"/>
      <c r="BE70" s="18"/>
      <c r="BF70" s="270"/>
      <c r="BG70" s="270"/>
      <c r="BH70" s="270"/>
      <c r="BI70" s="167"/>
      <c r="BJ70" s="270"/>
      <c r="BK70" s="270"/>
      <c r="BL70" s="13"/>
      <c r="BM70" s="314"/>
      <c r="BN70" s="324"/>
      <c r="BO70" s="313"/>
      <c r="BP70" s="313"/>
      <c r="BQ70" s="129">
        <f>+K70/N70</f>
        <v>3.149387755102041</v>
      </c>
    </row>
    <row r="71" spans="1:69" s="31" customFormat="1" ht="13.5" customHeight="1">
      <c r="A71" s="358">
        <v>34</v>
      </c>
      <c r="B71" s="279" t="s">
        <v>162</v>
      </c>
      <c r="C71" s="279" t="s">
        <v>239</v>
      </c>
      <c r="D71" s="58">
        <v>85</v>
      </c>
      <c r="E71" s="59">
        <f>(+O72+P72+Q72)/D71</f>
        <v>0.5647058823529412</v>
      </c>
      <c r="F71" s="281" t="s">
        <v>361</v>
      </c>
      <c r="G71" s="256" t="s">
        <v>165</v>
      </c>
      <c r="H71" s="279" t="e">
        <f>+#REF!</f>
        <v>#REF!</v>
      </c>
      <c r="I71" s="361" t="s">
        <v>752</v>
      </c>
      <c r="J71" s="267" t="s">
        <v>87</v>
      </c>
      <c r="K71" s="141"/>
      <c r="L71" s="108">
        <f>ROUNDDOWN(K72/1.65,0)</f>
        <v>100</v>
      </c>
      <c r="M71" s="109"/>
      <c r="N71" s="109"/>
      <c r="O71" s="108"/>
      <c r="P71" s="108"/>
      <c r="Q71" s="108"/>
      <c r="R71" s="108"/>
      <c r="S71" s="108"/>
      <c r="T71" s="108"/>
      <c r="U71" s="108"/>
      <c r="V71" s="269" t="str">
        <f>VLOOKUP($N72,$A$160:$B$245,2)</f>
        <v>大</v>
      </c>
      <c r="W71" s="21"/>
      <c r="X71" s="110" t="s">
        <v>558</v>
      </c>
      <c r="Y71" s="111" t="s">
        <v>555</v>
      </c>
      <c r="Z71" s="112" t="s">
        <v>555</v>
      </c>
      <c r="AA71" s="112"/>
      <c r="AB71" s="112" t="s">
        <v>555</v>
      </c>
      <c r="AC71" s="112" t="s">
        <v>555</v>
      </c>
      <c r="AD71" s="113" t="s">
        <v>555</v>
      </c>
      <c r="AE71" s="114"/>
      <c r="AF71" s="115"/>
      <c r="AG71" s="28">
        <v>2500</v>
      </c>
      <c r="AH71" s="293" t="s">
        <v>872</v>
      </c>
      <c r="AI71" s="294"/>
      <c r="AJ71" s="291"/>
      <c r="AK71" s="297" t="s">
        <v>856</v>
      </c>
      <c r="AL71" s="32">
        <v>1000</v>
      </c>
      <c r="AM71" s="24">
        <v>3</v>
      </c>
      <c r="AN71" s="269" t="s">
        <v>411</v>
      </c>
      <c r="AO71" s="20" t="s">
        <v>222</v>
      </c>
      <c r="AP71" s="26"/>
      <c r="AQ71" s="26"/>
      <c r="AR71" s="131"/>
      <c r="AS71" s="131"/>
      <c r="AT71" s="131"/>
      <c r="AU71" s="131"/>
      <c r="AV71" s="131"/>
      <c r="AW71" s="33"/>
      <c r="AX71" s="312" t="s">
        <v>390</v>
      </c>
      <c r="AY71" s="37">
        <v>2500</v>
      </c>
      <c r="AZ71" s="312" t="s">
        <v>390</v>
      </c>
      <c r="BA71" s="131"/>
      <c r="BB71" s="33"/>
      <c r="BC71" s="131"/>
      <c r="BD71" s="33"/>
      <c r="BE71" s="131"/>
      <c r="BF71" s="269" t="s">
        <v>463</v>
      </c>
      <c r="BG71" s="269" t="s">
        <v>377</v>
      </c>
      <c r="BH71" s="269" t="s">
        <v>377</v>
      </c>
      <c r="BI71" s="30"/>
      <c r="BJ71" s="269" t="s">
        <v>378</v>
      </c>
      <c r="BK71" s="269" t="s">
        <v>378</v>
      </c>
      <c r="BL71" s="26"/>
      <c r="BM71" s="314" t="s">
        <v>155</v>
      </c>
      <c r="BN71" s="310"/>
      <c r="BO71" s="313"/>
      <c r="BP71" s="313">
        <v>2</v>
      </c>
      <c r="BQ71" s="129"/>
    </row>
    <row r="72" spans="1:69" s="31" customFormat="1" ht="13.5" customHeight="1">
      <c r="A72" s="358"/>
      <c r="B72" s="280"/>
      <c r="C72" s="321"/>
      <c r="D72" s="62">
        <v>194</v>
      </c>
      <c r="E72" s="61">
        <f>M72/D72</f>
        <v>0.4020618556701031</v>
      </c>
      <c r="F72" s="282"/>
      <c r="G72" s="257"/>
      <c r="H72" s="280"/>
      <c r="I72" s="375"/>
      <c r="J72" s="268"/>
      <c r="K72" s="141">
        <f>99+67.5</f>
        <v>166.5</v>
      </c>
      <c r="L72" s="120">
        <v>71</v>
      </c>
      <c r="M72" s="121">
        <f>SUM(O72:U72)</f>
        <v>78</v>
      </c>
      <c r="N72" s="121">
        <v>63</v>
      </c>
      <c r="O72" s="13">
        <v>19</v>
      </c>
      <c r="P72" s="13">
        <v>12</v>
      </c>
      <c r="Q72" s="13">
        <v>17</v>
      </c>
      <c r="R72" s="13">
        <v>13</v>
      </c>
      <c r="S72" s="13">
        <v>10</v>
      </c>
      <c r="T72" s="13">
        <v>7</v>
      </c>
      <c r="U72" s="13"/>
      <c r="V72" s="270"/>
      <c r="W72" s="22">
        <v>253</v>
      </c>
      <c r="X72" s="122">
        <v>0.7708333333333334</v>
      </c>
      <c r="Y72" s="123">
        <v>0.7708333333333334</v>
      </c>
      <c r="Z72" s="124">
        <v>0.7708333333333334</v>
      </c>
      <c r="AA72" s="124"/>
      <c r="AB72" s="124">
        <v>0.7708333333333334</v>
      </c>
      <c r="AC72" s="124">
        <v>0.7708333333333334</v>
      </c>
      <c r="AD72" s="125">
        <v>0.7708333333333334</v>
      </c>
      <c r="AE72" s="171"/>
      <c r="AF72" s="300" t="s">
        <v>871</v>
      </c>
      <c r="AG72" s="301"/>
      <c r="AH72" s="295"/>
      <c r="AI72" s="296"/>
      <c r="AJ72" s="296"/>
      <c r="AK72" s="298"/>
      <c r="AL72" s="17" t="s">
        <v>874</v>
      </c>
      <c r="AM72" s="172">
        <v>7</v>
      </c>
      <c r="AN72" s="270"/>
      <c r="AO72" s="13" t="s">
        <v>223</v>
      </c>
      <c r="AP72" s="13" t="s">
        <v>183</v>
      </c>
      <c r="AQ72" s="13" t="s">
        <v>194</v>
      </c>
      <c r="AR72" s="18">
        <v>90000</v>
      </c>
      <c r="AS72" s="18"/>
      <c r="AT72" s="18"/>
      <c r="AU72" s="18" t="s">
        <v>298</v>
      </c>
      <c r="AV72" s="18"/>
      <c r="AW72" s="17">
        <v>1080000</v>
      </c>
      <c r="AX72" s="270"/>
      <c r="AY72" s="13" t="s">
        <v>288</v>
      </c>
      <c r="AZ72" s="270"/>
      <c r="BA72" s="18"/>
      <c r="BB72" s="17"/>
      <c r="BC72" s="18"/>
      <c r="BD72" s="17"/>
      <c r="BE72" s="18"/>
      <c r="BF72" s="270"/>
      <c r="BG72" s="270"/>
      <c r="BH72" s="270"/>
      <c r="BI72" s="167"/>
      <c r="BJ72" s="270"/>
      <c r="BK72" s="270"/>
      <c r="BL72" s="13"/>
      <c r="BM72" s="314"/>
      <c r="BN72" s="324"/>
      <c r="BO72" s="313"/>
      <c r="BP72" s="313"/>
      <c r="BQ72" s="129">
        <f>+K72/N72</f>
        <v>2.642857142857143</v>
      </c>
    </row>
    <row r="73" spans="1:69" s="31" customFormat="1" ht="13.5" customHeight="1">
      <c r="A73" s="358">
        <v>35</v>
      </c>
      <c r="B73" s="279" t="s">
        <v>469</v>
      </c>
      <c r="C73" s="279" t="s">
        <v>263</v>
      </c>
      <c r="D73" s="58">
        <v>44</v>
      </c>
      <c r="E73" s="59">
        <f>(+O74+P74+Q74)/D73</f>
        <v>0.5227272727272727</v>
      </c>
      <c r="F73" s="281" t="s">
        <v>361</v>
      </c>
      <c r="G73" s="12" t="s">
        <v>576</v>
      </c>
      <c r="H73" s="279" t="e">
        <f>+#REF!</f>
        <v>#REF!</v>
      </c>
      <c r="I73" s="256" t="s">
        <v>267</v>
      </c>
      <c r="J73" s="267" t="s">
        <v>88</v>
      </c>
      <c r="K73" s="107"/>
      <c r="L73" s="108">
        <f>ROUNDDOWN(K74/1.65,0)</f>
        <v>44</v>
      </c>
      <c r="M73" s="109"/>
      <c r="N73" s="109"/>
      <c r="O73" s="108"/>
      <c r="P73" s="108"/>
      <c r="Q73" s="108"/>
      <c r="R73" s="108"/>
      <c r="S73" s="108"/>
      <c r="T73" s="108"/>
      <c r="U73" s="108"/>
      <c r="V73" s="269" t="str">
        <f>VLOOKUP($N74,$A$160:$B$245,2)</f>
        <v>一般</v>
      </c>
      <c r="W73" s="21"/>
      <c r="X73" s="110" t="s">
        <v>703</v>
      </c>
      <c r="Y73" s="111" t="s">
        <v>555</v>
      </c>
      <c r="Z73" s="112" t="s">
        <v>555</v>
      </c>
      <c r="AA73" s="112"/>
      <c r="AB73" s="112" t="s">
        <v>555</v>
      </c>
      <c r="AC73" s="112" t="s">
        <v>555</v>
      </c>
      <c r="AD73" s="113" t="s">
        <v>555</v>
      </c>
      <c r="AE73" s="173"/>
      <c r="AF73" s="115"/>
      <c r="AG73" s="336">
        <v>3000</v>
      </c>
      <c r="AH73" s="293" t="s">
        <v>873</v>
      </c>
      <c r="AI73" s="294"/>
      <c r="AJ73" s="291"/>
      <c r="AK73" s="297" t="s">
        <v>857</v>
      </c>
      <c r="AL73" s="290">
        <v>600</v>
      </c>
      <c r="AM73" s="24">
        <v>3</v>
      </c>
      <c r="AN73" s="269" t="s">
        <v>325</v>
      </c>
      <c r="AO73" s="20"/>
      <c r="AP73" s="20"/>
      <c r="AQ73" s="20"/>
      <c r="AR73" s="131"/>
      <c r="AS73" s="131"/>
      <c r="AT73" s="131"/>
      <c r="AU73" s="131"/>
      <c r="AV73" s="131"/>
      <c r="AW73" s="33"/>
      <c r="AX73" s="312" t="s">
        <v>337</v>
      </c>
      <c r="AY73" s="312" t="s">
        <v>337</v>
      </c>
      <c r="AZ73" s="312" t="s">
        <v>337</v>
      </c>
      <c r="BA73" s="131"/>
      <c r="BB73" s="33"/>
      <c r="BC73" s="131"/>
      <c r="BD73" s="33"/>
      <c r="BE73" s="131"/>
      <c r="BF73" s="269" t="s">
        <v>337</v>
      </c>
      <c r="BG73" s="269" t="s">
        <v>281</v>
      </c>
      <c r="BH73" s="269" t="s">
        <v>337</v>
      </c>
      <c r="BI73" s="30"/>
      <c r="BJ73" s="269" t="s">
        <v>337</v>
      </c>
      <c r="BK73" s="269" t="s">
        <v>337</v>
      </c>
      <c r="BL73" s="26"/>
      <c r="BM73" s="314"/>
      <c r="BN73" s="310"/>
      <c r="BO73" s="313"/>
      <c r="BP73" s="331">
        <v>3</v>
      </c>
      <c r="BQ73" s="129"/>
    </row>
    <row r="74" spans="1:69" s="31" customFormat="1" ht="13.5" customHeight="1">
      <c r="A74" s="358"/>
      <c r="B74" s="280"/>
      <c r="C74" s="280"/>
      <c r="D74" s="60">
        <v>101</v>
      </c>
      <c r="E74" s="61">
        <f>M74/D74</f>
        <v>0.38613861386138615</v>
      </c>
      <c r="F74" s="282"/>
      <c r="G74" s="11" t="s">
        <v>468</v>
      </c>
      <c r="H74" s="280"/>
      <c r="I74" s="273"/>
      <c r="J74" s="268"/>
      <c r="K74" s="141">
        <v>73.71</v>
      </c>
      <c r="L74" s="120">
        <v>40</v>
      </c>
      <c r="M74" s="121">
        <f>SUM(O74:U74)</f>
        <v>39</v>
      </c>
      <c r="N74" s="121">
        <v>35</v>
      </c>
      <c r="O74" s="13">
        <v>11</v>
      </c>
      <c r="P74" s="13">
        <v>7</v>
      </c>
      <c r="Q74" s="13">
        <v>5</v>
      </c>
      <c r="R74" s="13">
        <v>8</v>
      </c>
      <c r="S74" s="13">
        <v>4</v>
      </c>
      <c r="T74" s="13">
        <v>4</v>
      </c>
      <c r="U74" s="13"/>
      <c r="V74" s="270"/>
      <c r="W74" s="22">
        <v>291</v>
      </c>
      <c r="X74" s="122">
        <v>0.75</v>
      </c>
      <c r="Y74" s="123">
        <v>0.75</v>
      </c>
      <c r="Z74" s="124">
        <v>0.75</v>
      </c>
      <c r="AA74" s="124"/>
      <c r="AB74" s="124">
        <v>0.75</v>
      </c>
      <c r="AC74" s="124">
        <v>0.75</v>
      </c>
      <c r="AD74" s="125">
        <v>0.75</v>
      </c>
      <c r="AE74" s="171"/>
      <c r="AF74" s="127"/>
      <c r="AG74" s="336"/>
      <c r="AH74" s="295"/>
      <c r="AI74" s="296"/>
      <c r="AJ74" s="292"/>
      <c r="AK74" s="298"/>
      <c r="AL74" s="299"/>
      <c r="AM74" s="22">
        <v>7</v>
      </c>
      <c r="AN74" s="270"/>
      <c r="AO74" s="13"/>
      <c r="AP74" s="13" t="s">
        <v>183</v>
      </c>
      <c r="AQ74" s="13" t="s">
        <v>194</v>
      </c>
      <c r="AR74" s="18" t="s">
        <v>296</v>
      </c>
      <c r="AS74" s="18"/>
      <c r="AT74" s="18"/>
      <c r="AU74" s="18" t="s">
        <v>296</v>
      </c>
      <c r="AV74" s="18"/>
      <c r="AW74" s="17"/>
      <c r="AX74" s="270"/>
      <c r="AY74" s="270"/>
      <c r="AZ74" s="270"/>
      <c r="BA74" s="18"/>
      <c r="BB74" s="17"/>
      <c r="BC74" s="18"/>
      <c r="BD74" s="17"/>
      <c r="BE74" s="18"/>
      <c r="BF74" s="270"/>
      <c r="BG74" s="270"/>
      <c r="BH74" s="270"/>
      <c r="BI74" s="167"/>
      <c r="BJ74" s="270"/>
      <c r="BK74" s="270"/>
      <c r="BL74" s="13"/>
      <c r="BM74" s="314"/>
      <c r="BN74" s="324"/>
      <c r="BO74" s="313"/>
      <c r="BP74" s="299"/>
      <c r="BQ74" s="129">
        <f>+K74/N74</f>
        <v>2.106</v>
      </c>
    </row>
    <row r="75" spans="1:69" s="31" customFormat="1" ht="13.5" customHeight="1">
      <c r="A75" s="358">
        <v>36</v>
      </c>
      <c r="B75" s="279" t="s">
        <v>887</v>
      </c>
      <c r="C75" s="279" t="s">
        <v>479</v>
      </c>
      <c r="D75" s="58"/>
      <c r="E75" s="59"/>
      <c r="F75" s="276" t="s">
        <v>888</v>
      </c>
      <c r="G75" s="256" t="s">
        <v>251</v>
      </c>
      <c r="H75" s="279" t="e">
        <f>+#REF!</f>
        <v>#REF!</v>
      </c>
      <c r="I75" s="278" t="s">
        <v>258</v>
      </c>
      <c r="J75" s="267" t="s">
        <v>88</v>
      </c>
      <c r="K75" s="107"/>
      <c r="L75" s="108">
        <f>ROUNDDOWN(K76/1.65,0)</f>
        <v>64</v>
      </c>
      <c r="M75" s="109"/>
      <c r="N75" s="109"/>
      <c r="O75" s="108"/>
      <c r="P75" s="108"/>
      <c r="Q75" s="108"/>
      <c r="R75" s="108"/>
      <c r="S75" s="108"/>
      <c r="T75" s="108"/>
      <c r="U75" s="108"/>
      <c r="V75" s="269" t="str">
        <f>VLOOKUP($N76,$A$160:$B$245,2)</f>
        <v>大</v>
      </c>
      <c r="W75" s="21"/>
      <c r="X75" s="110" t="s">
        <v>560</v>
      </c>
      <c r="Y75" s="111" t="s">
        <v>555</v>
      </c>
      <c r="Z75" s="112" t="s">
        <v>555</v>
      </c>
      <c r="AA75" s="112"/>
      <c r="AB75" s="112" t="s">
        <v>555</v>
      </c>
      <c r="AC75" s="112" t="s">
        <v>555</v>
      </c>
      <c r="AD75" s="113" t="s">
        <v>555</v>
      </c>
      <c r="AE75" s="173"/>
      <c r="AF75" s="115" t="s">
        <v>630</v>
      </c>
      <c r="AG75" s="28">
        <v>4000</v>
      </c>
      <c r="AH75" s="297" t="s">
        <v>311</v>
      </c>
      <c r="AI75" s="299" t="s">
        <v>311</v>
      </c>
      <c r="AJ75" s="299" t="s">
        <v>311</v>
      </c>
      <c r="AK75" s="297"/>
      <c r="AL75" s="331">
        <v>1500</v>
      </c>
      <c r="AM75" s="24">
        <v>6</v>
      </c>
      <c r="AN75" s="269" t="s">
        <v>140</v>
      </c>
      <c r="AO75" s="20" t="s">
        <v>489</v>
      </c>
      <c r="AP75" s="20"/>
      <c r="AQ75" s="20"/>
      <c r="AR75" s="131"/>
      <c r="AS75" s="131"/>
      <c r="AT75" s="131"/>
      <c r="AU75" s="131" t="s">
        <v>338</v>
      </c>
      <c r="AV75" s="131"/>
      <c r="AW75" s="33" t="s">
        <v>452</v>
      </c>
      <c r="AX75" s="26" t="s">
        <v>464</v>
      </c>
      <c r="AY75" s="131">
        <v>2000</v>
      </c>
      <c r="AZ75" s="312" t="s">
        <v>454</v>
      </c>
      <c r="BA75" s="131" t="s">
        <v>466</v>
      </c>
      <c r="BB75" s="33" t="s">
        <v>100</v>
      </c>
      <c r="BC75" s="131"/>
      <c r="BD75" s="33"/>
      <c r="BE75" s="131"/>
      <c r="BF75" s="269" t="s">
        <v>218</v>
      </c>
      <c r="BG75" s="269" t="s">
        <v>377</v>
      </c>
      <c r="BH75" s="269" t="s">
        <v>377</v>
      </c>
      <c r="BI75" s="30"/>
      <c r="BJ75" s="269" t="s">
        <v>377</v>
      </c>
      <c r="BK75" s="269" t="s">
        <v>378</v>
      </c>
      <c r="BL75" s="26"/>
      <c r="BM75" s="314"/>
      <c r="BN75" s="310"/>
      <c r="BO75" s="313"/>
      <c r="BP75" s="331">
        <v>4</v>
      </c>
      <c r="BQ75" s="129"/>
    </row>
    <row r="76" spans="1:69" s="31" customFormat="1" ht="13.5" customHeight="1">
      <c r="A76" s="358"/>
      <c r="B76" s="321"/>
      <c r="C76" s="321"/>
      <c r="D76" s="60"/>
      <c r="E76" s="61"/>
      <c r="F76" s="277"/>
      <c r="G76" s="257"/>
      <c r="H76" s="280"/>
      <c r="I76" s="309"/>
      <c r="J76" s="268"/>
      <c r="K76" s="141">
        <f>94.28+11.88</f>
        <v>106.16</v>
      </c>
      <c r="L76" s="120">
        <v>55</v>
      </c>
      <c r="M76" s="121">
        <f>SUM(O76:U76)</f>
        <v>66</v>
      </c>
      <c r="N76" s="121">
        <v>50</v>
      </c>
      <c r="O76" s="13">
        <v>7</v>
      </c>
      <c r="P76" s="13">
        <v>8</v>
      </c>
      <c r="Q76" s="13">
        <v>16</v>
      </c>
      <c r="R76" s="13">
        <v>13</v>
      </c>
      <c r="S76" s="13">
        <v>16</v>
      </c>
      <c r="T76" s="13">
        <v>6</v>
      </c>
      <c r="U76" s="13"/>
      <c r="V76" s="270"/>
      <c r="W76" s="22">
        <v>289</v>
      </c>
      <c r="X76" s="122">
        <v>0.8020833333333334</v>
      </c>
      <c r="Y76" s="123">
        <v>0.7083333333333334</v>
      </c>
      <c r="Z76" s="124">
        <v>0.8020833333333334</v>
      </c>
      <c r="AA76" s="124"/>
      <c r="AB76" s="124">
        <v>0.8020833333333334</v>
      </c>
      <c r="AC76" s="124">
        <v>0.8020833333333334</v>
      </c>
      <c r="AD76" s="125">
        <v>0.8020833333333334</v>
      </c>
      <c r="AE76" s="171"/>
      <c r="AF76" s="127" t="s">
        <v>623</v>
      </c>
      <c r="AG76" s="95">
        <v>2500</v>
      </c>
      <c r="AH76" s="298"/>
      <c r="AI76" s="299"/>
      <c r="AJ76" s="299"/>
      <c r="AK76" s="298"/>
      <c r="AL76" s="299"/>
      <c r="AM76" s="22">
        <v>3</v>
      </c>
      <c r="AN76" s="270"/>
      <c r="AO76" s="13"/>
      <c r="AP76" s="13" t="s">
        <v>179</v>
      </c>
      <c r="AQ76" s="13" t="s">
        <v>465</v>
      </c>
      <c r="AR76" s="18">
        <v>80000</v>
      </c>
      <c r="AS76" s="18"/>
      <c r="AT76" s="18"/>
      <c r="AU76" s="18" t="s">
        <v>306</v>
      </c>
      <c r="AV76" s="18"/>
      <c r="AW76" s="17">
        <v>2600000</v>
      </c>
      <c r="AX76" s="13"/>
      <c r="AY76" s="18">
        <v>2000</v>
      </c>
      <c r="AZ76" s="270"/>
      <c r="BA76" s="18"/>
      <c r="BB76" s="17"/>
      <c r="BC76" s="18"/>
      <c r="BD76" s="17"/>
      <c r="BE76" s="18"/>
      <c r="BF76" s="270"/>
      <c r="BG76" s="270"/>
      <c r="BH76" s="270"/>
      <c r="BI76" s="167"/>
      <c r="BJ76" s="270"/>
      <c r="BK76" s="270"/>
      <c r="BL76" s="13"/>
      <c r="BM76" s="314"/>
      <c r="BN76" s="324"/>
      <c r="BO76" s="313"/>
      <c r="BP76" s="299"/>
      <c r="BQ76" s="129">
        <f>+K76/N76</f>
        <v>2.1231999999999998</v>
      </c>
    </row>
    <row r="77" spans="1:69" s="31" customFormat="1" ht="13.5" customHeight="1">
      <c r="A77" s="256">
        <v>37</v>
      </c>
      <c r="B77" s="279" t="s">
        <v>240</v>
      </c>
      <c r="C77" s="279" t="s">
        <v>474</v>
      </c>
      <c r="D77" s="58"/>
      <c r="E77" s="59"/>
      <c r="F77" s="281" t="s">
        <v>361</v>
      </c>
      <c r="G77" s="256" t="s">
        <v>573</v>
      </c>
      <c r="H77" s="279" t="e">
        <f>+#REF!</f>
        <v>#REF!</v>
      </c>
      <c r="I77" s="12" t="s">
        <v>492</v>
      </c>
      <c r="J77" s="267" t="s">
        <v>89</v>
      </c>
      <c r="K77" s="107"/>
      <c r="L77" s="108">
        <f>ROUNDDOWN(K78/1.65,0)</f>
        <v>53</v>
      </c>
      <c r="M77" s="109"/>
      <c r="N77" s="109"/>
      <c r="O77" s="108"/>
      <c r="P77" s="108"/>
      <c r="Q77" s="108"/>
      <c r="R77" s="108"/>
      <c r="S77" s="108"/>
      <c r="T77" s="108"/>
      <c r="U77" s="108"/>
      <c r="V77" s="269" t="str">
        <f>VLOOKUP($N78,$A$160:$B$245,2)</f>
        <v>大</v>
      </c>
      <c r="W77" s="21"/>
      <c r="X77" s="110" t="s">
        <v>731</v>
      </c>
      <c r="Y77" s="111" t="s">
        <v>704</v>
      </c>
      <c r="Z77" s="112" t="s">
        <v>555</v>
      </c>
      <c r="AA77" s="112"/>
      <c r="AB77" s="112" t="s">
        <v>555</v>
      </c>
      <c r="AC77" s="112" t="s">
        <v>555</v>
      </c>
      <c r="AD77" s="113" t="s">
        <v>555</v>
      </c>
      <c r="AE77" s="173"/>
      <c r="AF77" s="115" t="s">
        <v>630</v>
      </c>
      <c r="AG77" s="139">
        <v>5500</v>
      </c>
      <c r="AH77" s="297" t="s">
        <v>287</v>
      </c>
      <c r="AI77" s="297" t="s">
        <v>287</v>
      </c>
      <c r="AJ77" s="297" t="s">
        <v>287</v>
      </c>
      <c r="AK77" s="297" t="s">
        <v>845</v>
      </c>
      <c r="AL77" s="297">
        <v>1500</v>
      </c>
      <c r="AM77" s="24">
        <v>3</v>
      </c>
      <c r="AN77" s="269"/>
      <c r="AO77" s="319" t="s">
        <v>225</v>
      </c>
      <c r="AP77" s="20"/>
      <c r="AQ77" s="20"/>
      <c r="AR77" s="131"/>
      <c r="AS77" s="131"/>
      <c r="AT77" s="131"/>
      <c r="AU77" s="131"/>
      <c r="AV77" s="131"/>
      <c r="AW77" s="33"/>
      <c r="AX77" s="269"/>
      <c r="AY77" s="269"/>
      <c r="AZ77" s="269"/>
      <c r="BA77" s="131"/>
      <c r="BB77" s="33"/>
      <c r="BC77" s="131"/>
      <c r="BD77" s="33"/>
      <c r="BE77" s="131"/>
      <c r="BF77" s="269"/>
      <c r="BG77" s="269"/>
      <c r="BH77" s="269"/>
      <c r="BI77" s="30"/>
      <c r="BJ77" s="269"/>
      <c r="BK77" s="269"/>
      <c r="BL77" s="26"/>
      <c r="BM77" s="315"/>
      <c r="BN77" s="315"/>
      <c r="BO77" s="269"/>
      <c r="BP77" s="299">
        <v>3</v>
      </c>
      <c r="BQ77" s="129"/>
    </row>
    <row r="78" spans="1:69" s="31" customFormat="1" ht="13.5" customHeight="1">
      <c r="A78" s="257"/>
      <c r="B78" s="280"/>
      <c r="C78" s="280"/>
      <c r="D78" s="60"/>
      <c r="E78" s="61"/>
      <c r="F78" s="282"/>
      <c r="G78" s="257"/>
      <c r="H78" s="280"/>
      <c r="I78" s="11" t="s">
        <v>113</v>
      </c>
      <c r="J78" s="268"/>
      <c r="K78" s="141">
        <v>88.59</v>
      </c>
      <c r="L78" s="120">
        <v>61</v>
      </c>
      <c r="M78" s="121">
        <f>SUM(O78:U78)</f>
        <v>68</v>
      </c>
      <c r="N78" s="121">
        <v>68</v>
      </c>
      <c r="O78" s="13">
        <v>22</v>
      </c>
      <c r="P78" s="13">
        <v>23</v>
      </c>
      <c r="Q78" s="13">
        <v>17</v>
      </c>
      <c r="R78" s="13">
        <v>5</v>
      </c>
      <c r="S78" s="13">
        <v>1</v>
      </c>
      <c r="T78" s="13"/>
      <c r="U78" s="13"/>
      <c r="V78" s="270"/>
      <c r="W78" s="22">
        <v>286</v>
      </c>
      <c r="X78" s="122">
        <v>0.7916666666666666</v>
      </c>
      <c r="Y78" s="123">
        <v>0.7291666666666666</v>
      </c>
      <c r="Z78" s="124">
        <v>0.7916666666666666</v>
      </c>
      <c r="AA78" s="124"/>
      <c r="AB78" s="124">
        <v>0.7916666666666666</v>
      </c>
      <c r="AC78" s="124">
        <v>0.7916666666666666</v>
      </c>
      <c r="AD78" s="125">
        <v>0.7916666666666666</v>
      </c>
      <c r="AE78" s="171"/>
      <c r="AF78" s="127" t="s">
        <v>623</v>
      </c>
      <c r="AG78" s="140">
        <v>4500</v>
      </c>
      <c r="AH78" s="298"/>
      <c r="AI78" s="298"/>
      <c r="AJ78" s="298"/>
      <c r="AK78" s="298"/>
      <c r="AL78" s="298"/>
      <c r="AM78" s="22">
        <v>4</v>
      </c>
      <c r="AN78" s="270"/>
      <c r="AO78" s="328"/>
      <c r="AP78" s="13"/>
      <c r="AQ78" s="13"/>
      <c r="AR78" s="18"/>
      <c r="AS78" s="18"/>
      <c r="AT78" s="18"/>
      <c r="AU78" s="18"/>
      <c r="AV78" s="18"/>
      <c r="AW78" s="17"/>
      <c r="AX78" s="270"/>
      <c r="AY78" s="270"/>
      <c r="AZ78" s="270"/>
      <c r="BA78" s="18"/>
      <c r="BB78" s="17"/>
      <c r="BC78" s="18"/>
      <c r="BD78" s="17"/>
      <c r="BE78" s="18"/>
      <c r="BF78" s="270"/>
      <c r="BG78" s="270"/>
      <c r="BH78" s="270"/>
      <c r="BI78" s="167"/>
      <c r="BJ78" s="270"/>
      <c r="BK78" s="270"/>
      <c r="BL78" s="13"/>
      <c r="BM78" s="323"/>
      <c r="BN78" s="323"/>
      <c r="BO78" s="270"/>
      <c r="BP78" s="299"/>
      <c r="BQ78" s="129">
        <f>+K78/N78</f>
        <v>1.3027941176470588</v>
      </c>
    </row>
    <row r="79" spans="1:69" s="31" customFormat="1" ht="13.5" customHeight="1">
      <c r="A79" s="256">
        <v>38</v>
      </c>
      <c r="B79" s="279" t="s">
        <v>90</v>
      </c>
      <c r="C79" s="279" t="s">
        <v>529</v>
      </c>
      <c r="D79" s="58"/>
      <c r="E79" s="59"/>
      <c r="F79" s="285" t="s">
        <v>889</v>
      </c>
      <c r="G79" s="57" t="s">
        <v>596</v>
      </c>
      <c r="H79" s="279" t="e">
        <f>+#REF!</f>
        <v>#REF!</v>
      </c>
      <c r="I79" s="12" t="s">
        <v>242</v>
      </c>
      <c r="J79" s="267" t="s">
        <v>89</v>
      </c>
      <c r="K79" s="107"/>
      <c r="L79" s="108">
        <f>ROUNDDOWN(K80/1.65,0)</f>
        <v>89</v>
      </c>
      <c r="M79" s="109"/>
      <c r="N79" s="109"/>
      <c r="O79" s="108"/>
      <c r="P79" s="108"/>
      <c r="Q79" s="108"/>
      <c r="R79" s="108"/>
      <c r="S79" s="108"/>
      <c r="T79" s="108"/>
      <c r="U79" s="108"/>
      <c r="V79" s="269" t="str">
        <f>VLOOKUP($N80,$A$160:$B$245,2)</f>
        <v>大</v>
      </c>
      <c r="W79" s="21"/>
      <c r="X79" s="110" t="s">
        <v>619</v>
      </c>
      <c r="Y79" s="111" t="s">
        <v>556</v>
      </c>
      <c r="Z79" s="112" t="s">
        <v>555</v>
      </c>
      <c r="AA79" s="112"/>
      <c r="AB79" s="112" t="s">
        <v>555</v>
      </c>
      <c r="AC79" s="112" t="s">
        <v>555</v>
      </c>
      <c r="AD79" s="112" t="s">
        <v>555</v>
      </c>
      <c r="AE79" s="114" t="s">
        <v>772</v>
      </c>
      <c r="AF79" s="115"/>
      <c r="AG79" s="28">
        <v>6000</v>
      </c>
      <c r="AH79" s="297" t="s">
        <v>323</v>
      </c>
      <c r="AI79" s="297" t="s">
        <v>323</v>
      </c>
      <c r="AJ79" s="297" t="s">
        <v>323</v>
      </c>
      <c r="AK79" s="297"/>
      <c r="AL79" s="289">
        <v>1500</v>
      </c>
      <c r="AM79" s="24">
        <v>5</v>
      </c>
      <c r="AN79" s="269"/>
      <c r="AO79" s="20"/>
      <c r="AP79" s="20"/>
      <c r="AQ79" s="20"/>
      <c r="AR79" s="131"/>
      <c r="AS79" s="131"/>
      <c r="AT79" s="131"/>
      <c r="AU79" s="131"/>
      <c r="AV79" s="131"/>
      <c r="AW79" s="33"/>
      <c r="AX79" s="269"/>
      <c r="AY79" s="269"/>
      <c r="AZ79" s="269"/>
      <c r="BA79" s="131"/>
      <c r="BB79" s="33"/>
      <c r="BC79" s="131"/>
      <c r="BD79" s="33"/>
      <c r="BE79" s="131"/>
      <c r="BF79" s="269"/>
      <c r="BG79" s="269"/>
      <c r="BH79" s="269"/>
      <c r="BI79" s="30"/>
      <c r="BJ79" s="269"/>
      <c r="BK79" s="269"/>
      <c r="BL79" s="26"/>
      <c r="BM79" s="315"/>
      <c r="BN79" s="315"/>
      <c r="BO79" s="269"/>
      <c r="BP79" s="331">
        <v>3</v>
      </c>
      <c r="BQ79" s="129"/>
    </row>
    <row r="80" spans="1:69" s="31" customFormat="1" ht="13.5" customHeight="1">
      <c r="A80" s="257"/>
      <c r="B80" s="280"/>
      <c r="C80" s="280"/>
      <c r="D80" s="60"/>
      <c r="E80" s="61"/>
      <c r="F80" s="286"/>
      <c r="G80" s="11" t="s">
        <v>241</v>
      </c>
      <c r="H80" s="280"/>
      <c r="I80" s="11" t="s">
        <v>603</v>
      </c>
      <c r="J80" s="268"/>
      <c r="K80" s="141">
        <v>148</v>
      </c>
      <c r="L80" s="120">
        <v>70</v>
      </c>
      <c r="M80" s="121">
        <f>SUM(O80:U80)</f>
        <v>70</v>
      </c>
      <c r="N80" s="121">
        <v>70</v>
      </c>
      <c r="O80" s="13">
        <v>24</v>
      </c>
      <c r="P80" s="13">
        <v>28</v>
      </c>
      <c r="Q80" s="13">
        <v>5</v>
      </c>
      <c r="R80" s="13">
        <v>7</v>
      </c>
      <c r="S80" s="13">
        <v>4</v>
      </c>
      <c r="T80" s="13">
        <v>2</v>
      </c>
      <c r="U80" s="13"/>
      <c r="V80" s="270"/>
      <c r="W80" s="22">
        <v>277</v>
      </c>
      <c r="X80" s="122">
        <v>0.7916666666666666</v>
      </c>
      <c r="Y80" s="123">
        <v>0.7708333333333334</v>
      </c>
      <c r="Z80" s="124">
        <v>0.7916666666666666</v>
      </c>
      <c r="AA80" s="124"/>
      <c r="AB80" s="124">
        <v>0.7916666666666666</v>
      </c>
      <c r="AC80" s="124">
        <v>0.7916666666666666</v>
      </c>
      <c r="AD80" s="124">
        <v>0.7916666666666666</v>
      </c>
      <c r="AE80" s="126">
        <v>0.7083333333333334</v>
      </c>
      <c r="AF80" s="300" t="s">
        <v>718</v>
      </c>
      <c r="AG80" s="301"/>
      <c r="AH80" s="298"/>
      <c r="AI80" s="298"/>
      <c r="AJ80" s="298"/>
      <c r="AK80" s="298"/>
      <c r="AL80" s="290"/>
      <c r="AM80" s="22">
        <v>4</v>
      </c>
      <c r="AN80" s="270"/>
      <c r="AO80" s="13"/>
      <c r="AP80" s="13"/>
      <c r="AQ80" s="13"/>
      <c r="AR80" s="18"/>
      <c r="AS80" s="18"/>
      <c r="AT80" s="18"/>
      <c r="AU80" s="18"/>
      <c r="AV80" s="18"/>
      <c r="AW80" s="17"/>
      <c r="AX80" s="270"/>
      <c r="AY80" s="270"/>
      <c r="AZ80" s="270"/>
      <c r="BA80" s="18"/>
      <c r="BB80" s="17"/>
      <c r="BC80" s="18"/>
      <c r="BD80" s="17"/>
      <c r="BE80" s="18"/>
      <c r="BF80" s="270"/>
      <c r="BG80" s="270"/>
      <c r="BH80" s="270"/>
      <c r="BI80" s="167"/>
      <c r="BJ80" s="270"/>
      <c r="BK80" s="270"/>
      <c r="BL80" s="13"/>
      <c r="BM80" s="323"/>
      <c r="BN80" s="323"/>
      <c r="BO80" s="270"/>
      <c r="BP80" s="331"/>
      <c r="BQ80" s="129">
        <f>+K80/N80</f>
        <v>2.1142857142857143</v>
      </c>
    </row>
    <row r="81" spans="1:69" s="31" customFormat="1" ht="13.5" customHeight="1">
      <c r="A81" s="358">
        <v>39</v>
      </c>
      <c r="B81" s="279" t="s">
        <v>725</v>
      </c>
      <c r="C81" s="279" t="s">
        <v>344</v>
      </c>
      <c r="D81" s="58"/>
      <c r="E81" s="59"/>
      <c r="F81" s="285" t="s">
        <v>890</v>
      </c>
      <c r="G81" s="256" t="s">
        <v>238</v>
      </c>
      <c r="H81" s="279" t="e">
        <f>+#REF!</f>
        <v>#REF!</v>
      </c>
      <c r="I81" s="278" t="s">
        <v>258</v>
      </c>
      <c r="J81" s="267" t="s">
        <v>89</v>
      </c>
      <c r="K81" s="107"/>
      <c r="L81" s="108">
        <f>ROUNDDOWN(K82/1.65,0)</f>
        <v>40</v>
      </c>
      <c r="M81" s="109"/>
      <c r="N81" s="109"/>
      <c r="O81" s="108"/>
      <c r="P81" s="108"/>
      <c r="Q81" s="108"/>
      <c r="R81" s="108"/>
      <c r="S81" s="108"/>
      <c r="T81" s="108"/>
      <c r="U81" s="108"/>
      <c r="V81" s="269" t="str">
        <f>VLOOKUP($N82,$A$160:$B$245,2)</f>
        <v>中</v>
      </c>
      <c r="W81" s="21"/>
      <c r="X81" s="110" t="s">
        <v>562</v>
      </c>
      <c r="Y81" s="111" t="s">
        <v>566</v>
      </c>
      <c r="Z81" s="112" t="s">
        <v>566</v>
      </c>
      <c r="AA81" s="112" t="s">
        <v>566</v>
      </c>
      <c r="AB81" s="112" t="s">
        <v>566</v>
      </c>
      <c r="AC81" s="112" t="s">
        <v>566</v>
      </c>
      <c r="AD81" s="113" t="s">
        <v>566</v>
      </c>
      <c r="AE81" s="173"/>
      <c r="AF81" s="115" t="s">
        <v>818</v>
      </c>
      <c r="AG81" s="28" t="s">
        <v>819</v>
      </c>
      <c r="AH81" s="32" t="s">
        <v>875</v>
      </c>
      <c r="AI81" s="297" t="s">
        <v>10</v>
      </c>
      <c r="AJ81" s="297" t="s">
        <v>10</v>
      </c>
      <c r="AK81" s="297" t="s">
        <v>858</v>
      </c>
      <c r="AL81" s="101">
        <v>1500</v>
      </c>
      <c r="AM81" s="24">
        <v>3</v>
      </c>
      <c r="AN81" s="269"/>
      <c r="AO81" s="332" t="s">
        <v>488</v>
      </c>
      <c r="AP81" s="20"/>
      <c r="AQ81" s="20"/>
      <c r="AR81" s="131"/>
      <c r="AS81" s="131"/>
      <c r="AT81" s="131"/>
      <c r="AU81" s="131"/>
      <c r="AV81" s="131"/>
      <c r="AW81" s="33"/>
      <c r="AX81" s="26"/>
      <c r="AY81" s="131"/>
      <c r="AZ81" s="312"/>
      <c r="BA81" s="131"/>
      <c r="BB81" s="33"/>
      <c r="BC81" s="131"/>
      <c r="BD81" s="33"/>
      <c r="BE81" s="131"/>
      <c r="BF81" s="269"/>
      <c r="BG81" s="269"/>
      <c r="BH81" s="269"/>
      <c r="BI81" s="30"/>
      <c r="BJ81" s="269"/>
      <c r="BK81" s="269"/>
      <c r="BL81" s="26"/>
      <c r="BM81" s="314"/>
      <c r="BN81" s="310"/>
      <c r="BO81" s="313"/>
      <c r="BP81" s="313">
        <v>2</v>
      </c>
      <c r="BQ81" s="129"/>
    </row>
    <row r="82" spans="1:69" s="31" customFormat="1" ht="13.5" customHeight="1">
      <c r="A82" s="358"/>
      <c r="B82" s="321"/>
      <c r="C82" s="321"/>
      <c r="D82" s="60"/>
      <c r="E82" s="61"/>
      <c r="F82" s="286"/>
      <c r="G82" s="257"/>
      <c r="H82" s="280"/>
      <c r="I82" s="309"/>
      <c r="J82" s="268"/>
      <c r="K82" s="141">
        <v>67</v>
      </c>
      <c r="L82" s="120">
        <v>48</v>
      </c>
      <c r="M82" s="121">
        <f>SUM(O82:U82)</f>
        <v>48</v>
      </c>
      <c r="N82" s="121">
        <v>47</v>
      </c>
      <c r="O82" s="13">
        <v>5</v>
      </c>
      <c r="P82" s="13">
        <v>22</v>
      </c>
      <c r="Q82" s="13">
        <v>9</v>
      </c>
      <c r="R82" s="13">
        <v>6</v>
      </c>
      <c r="S82" s="13">
        <v>3</v>
      </c>
      <c r="T82" s="13">
        <v>3</v>
      </c>
      <c r="U82" s="13"/>
      <c r="V82" s="270"/>
      <c r="W82" s="22">
        <v>287</v>
      </c>
      <c r="X82" s="122">
        <v>0.8125</v>
      </c>
      <c r="Y82" s="123">
        <v>0.8125</v>
      </c>
      <c r="Z82" s="124">
        <v>0.8125</v>
      </c>
      <c r="AA82" s="124">
        <v>0.8125</v>
      </c>
      <c r="AB82" s="124">
        <v>0.8125</v>
      </c>
      <c r="AC82" s="124">
        <v>0.8125</v>
      </c>
      <c r="AD82" s="125">
        <v>0.8125</v>
      </c>
      <c r="AE82" s="171"/>
      <c r="AF82" s="300" t="s">
        <v>820</v>
      </c>
      <c r="AG82" s="301"/>
      <c r="AH82" s="17" t="s">
        <v>876</v>
      </c>
      <c r="AI82" s="298"/>
      <c r="AJ82" s="298"/>
      <c r="AK82" s="298"/>
      <c r="AL82" s="17" t="s">
        <v>795</v>
      </c>
      <c r="AM82" s="22">
        <v>6</v>
      </c>
      <c r="AN82" s="270"/>
      <c r="AO82" s="333"/>
      <c r="AP82" s="13"/>
      <c r="AQ82" s="13"/>
      <c r="AR82" s="18"/>
      <c r="AS82" s="18"/>
      <c r="AT82" s="18"/>
      <c r="AU82" s="18"/>
      <c r="AV82" s="18"/>
      <c r="AW82" s="17"/>
      <c r="AX82" s="13"/>
      <c r="AY82" s="18"/>
      <c r="AZ82" s="270"/>
      <c r="BA82" s="18"/>
      <c r="BB82" s="17"/>
      <c r="BC82" s="18"/>
      <c r="BD82" s="17"/>
      <c r="BE82" s="18"/>
      <c r="BF82" s="270"/>
      <c r="BG82" s="270"/>
      <c r="BH82" s="270"/>
      <c r="BI82" s="167"/>
      <c r="BJ82" s="270"/>
      <c r="BK82" s="270"/>
      <c r="BL82" s="13"/>
      <c r="BM82" s="314"/>
      <c r="BN82" s="324"/>
      <c r="BO82" s="313"/>
      <c r="BP82" s="313"/>
      <c r="BQ82" s="129">
        <f>+K82/N82</f>
        <v>1.425531914893617</v>
      </c>
    </row>
    <row r="83" spans="1:69" s="31" customFormat="1" ht="13.5" customHeight="1">
      <c r="A83" s="256">
        <v>40</v>
      </c>
      <c r="B83" s="279" t="s">
        <v>339</v>
      </c>
      <c r="C83" s="278" t="s">
        <v>531</v>
      </c>
      <c r="D83" s="58">
        <v>66</v>
      </c>
      <c r="E83" s="59">
        <f>(+O84+P84+Q84)/D83</f>
        <v>0.5454545454545454</v>
      </c>
      <c r="F83" s="285" t="s">
        <v>886</v>
      </c>
      <c r="G83" s="256" t="s">
        <v>536</v>
      </c>
      <c r="H83" s="279" t="e">
        <f>+#REF!</f>
        <v>#REF!</v>
      </c>
      <c r="I83" s="12" t="s">
        <v>514</v>
      </c>
      <c r="J83" s="267" t="s">
        <v>340</v>
      </c>
      <c r="K83" s="107"/>
      <c r="L83" s="108">
        <f>ROUNDDOWN(K84/1.65,0)</f>
        <v>36</v>
      </c>
      <c r="M83" s="109"/>
      <c r="N83" s="109"/>
      <c r="O83" s="108"/>
      <c r="P83" s="108"/>
      <c r="Q83" s="108"/>
      <c r="R83" s="108"/>
      <c r="S83" s="108"/>
      <c r="T83" s="108"/>
      <c r="U83" s="108"/>
      <c r="V83" s="269" t="str">
        <f>VLOOKUP($N84,$A$160:$B$245,2)</f>
        <v>中</v>
      </c>
      <c r="W83" s="21"/>
      <c r="X83" s="110" t="s">
        <v>773</v>
      </c>
      <c r="Y83" s="111" t="s">
        <v>9</v>
      </c>
      <c r="Z83" s="112" t="s">
        <v>774</v>
      </c>
      <c r="AA83" s="112"/>
      <c r="AB83" s="112" t="s">
        <v>555</v>
      </c>
      <c r="AC83" s="112" t="s">
        <v>555</v>
      </c>
      <c r="AD83" s="113" t="s">
        <v>555</v>
      </c>
      <c r="AE83" s="111" t="s">
        <v>9</v>
      </c>
      <c r="AF83" s="150"/>
      <c r="AG83" s="28">
        <v>4000</v>
      </c>
      <c r="AH83" s="293" t="s">
        <v>823</v>
      </c>
      <c r="AI83" s="294"/>
      <c r="AJ83" s="291"/>
      <c r="AK83" s="297" t="s">
        <v>845</v>
      </c>
      <c r="AL83" s="289">
        <v>1000</v>
      </c>
      <c r="AM83" s="24">
        <v>6</v>
      </c>
      <c r="AN83" s="269" t="s">
        <v>112</v>
      </c>
      <c r="AO83" s="319" t="s">
        <v>225</v>
      </c>
      <c r="AP83" s="20"/>
      <c r="AQ83" s="20"/>
      <c r="AR83" s="131"/>
      <c r="AS83" s="131"/>
      <c r="AT83" s="131"/>
      <c r="AU83" s="131"/>
      <c r="AV83" s="131"/>
      <c r="AW83" s="33"/>
      <c r="AX83" s="269"/>
      <c r="AY83" s="269"/>
      <c r="AZ83" s="269"/>
      <c r="BA83" s="131"/>
      <c r="BB83" s="33"/>
      <c r="BC83" s="131"/>
      <c r="BD83" s="33"/>
      <c r="BE83" s="131"/>
      <c r="BF83" s="269"/>
      <c r="BG83" s="269"/>
      <c r="BH83" s="269"/>
      <c r="BI83" s="30"/>
      <c r="BJ83" s="269"/>
      <c r="BK83" s="269"/>
      <c r="BL83" s="26"/>
      <c r="BM83" s="315"/>
      <c r="BN83" s="315"/>
      <c r="BO83" s="269"/>
      <c r="BP83" s="331">
        <v>1</v>
      </c>
      <c r="BQ83" s="129"/>
    </row>
    <row r="84" spans="1:69" s="31" customFormat="1" ht="13.5" customHeight="1">
      <c r="A84" s="257"/>
      <c r="B84" s="280"/>
      <c r="C84" s="309"/>
      <c r="D84" s="60">
        <v>125</v>
      </c>
      <c r="E84" s="61">
        <f>M84/D84</f>
        <v>0.416</v>
      </c>
      <c r="F84" s="286"/>
      <c r="G84" s="257"/>
      <c r="H84" s="280"/>
      <c r="I84" s="11" t="s">
        <v>603</v>
      </c>
      <c r="J84" s="268"/>
      <c r="K84" s="141">
        <v>60</v>
      </c>
      <c r="L84" s="120">
        <v>36</v>
      </c>
      <c r="M84" s="121">
        <f>SUM(O84:U84)</f>
        <v>52</v>
      </c>
      <c r="N84" s="121">
        <v>41</v>
      </c>
      <c r="O84" s="13">
        <v>14</v>
      </c>
      <c r="P84" s="13">
        <v>10</v>
      </c>
      <c r="Q84" s="13">
        <v>12</v>
      </c>
      <c r="R84" s="13">
        <v>6</v>
      </c>
      <c r="S84" s="13">
        <v>3</v>
      </c>
      <c r="T84" s="13">
        <v>7</v>
      </c>
      <c r="U84" s="13"/>
      <c r="V84" s="270"/>
      <c r="W84" s="22">
        <v>250</v>
      </c>
      <c r="X84" s="122">
        <v>0.75</v>
      </c>
      <c r="Y84" s="123">
        <v>0.6875</v>
      </c>
      <c r="Z84" s="124">
        <v>0.75</v>
      </c>
      <c r="AA84" s="124"/>
      <c r="AB84" s="124">
        <v>0.75</v>
      </c>
      <c r="AC84" s="124">
        <v>0.75</v>
      </c>
      <c r="AD84" s="124">
        <v>0.75</v>
      </c>
      <c r="AE84" s="124">
        <v>0.6875</v>
      </c>
      <c r="AF84" s="99" t="s">
        <v>821</v>
      </c>
      <c r="AG84" s="100" t="s">
        <v>822</v>
      </c>
      <c r="AH84" s="295"/>
      <c r="AI84" s="296"/>
      <c r="AJ84" s="292"/>
      <c r="AK84" s="298"/>
      <c r="AL84" s="290"/>
      <c r="AM84" s="22">
        <v>1</v>
      </c>
      <c r="AN84" s="270"/>
      <c r="AO84" s="328"/>
      <c r="AP84" s="13"/>
      <c r="AQ84" s="13"/>
      <c r="AR84" s="18"/>
      <c r="AS84" s="18"/>
      <c r="AT84" s="18"/>
      <c r="AU84" s="18"/>
      <c r="AV84" s="18"/>
      <c r="AW84" s="17"/>
      <c r="AX84" s="270"/>
      <c r="AY84" s="270"/>
      <c r="AZ84" s="270"/>
      <c r="BA84" s="18"/>
      <c r="BB84" s="17"/>
      <c r="BC84" s="18"/>
      <c r="BD84" s="17"/>
      <c r="BE84" s="18"/>
      <c r="BF84" s="270"/>
      <c r="BG84" s="270"/>
      <c r="BH84" s="270"/>
      <c r="BI84" s="167"/>
      <c r="BJ84" s="270"/>
      <c r="BK84" s="270"/>
      <c r="BL84" s="13"/>
      <c r="BM84" s="323"/>
      <c r="BN84" s="323"/>
      <c r="BO84" s="270"/>
      <c r="BP84" s="331"/>
      <c r="BQ84" s="129">
        <f>+K84/N84</f>
        <v>1.4634146341463414</v>
      </c>
    </row>
    <row r="85" spans="1:69" s="31" customFormat="1" ht="13.5" customHeight="1">
      <c r="A85" s="256">
        <v>41</v>
      </c>
      <c r="B85" s="279" t="s">
        <v>534</v>
      </c>
      <c r="C85" s="278" t="s">
        <v>532</v>
      </c>
      <c r="D85" s="58"/>
      <c r="E85" s="59"/>
      <c r="F85" s="281" t="s">
        <v>361</v>
      </c>
      <c r="G85" s="256" t="s">
        <v>569</v>
      </c>
      <c r="H85" s="279" t="e">
        <f>+#REF!</f>
        <v>#REF!</v>
      </c>
      <c r="I85" s="12" t="s">
        <v>492</v>
      </c>
      <c r="J85" s="267" t="s">
        <v>340</v>
      </c>
      <c r="K85" s="20"/>
      <c r="L85" s="108">
        <f>ROUNDDOWN(K86/1.65,0)</f>
        <v>42</v>
      </c>
      <c r="M85" s="109"/>
      <c r="N85" s="109"/>
      <c r="O85" s="108"/>
      <c r="P85" s="108"/>
      <c r="Q85" s="108"/>
      <c r="R85" s="108"/>
      <c r="S85" s="108"/>
      <c r="T85" s="108"/>
      <c r="U85" s="108"/>
      <c r="V85" s="269" t="str">
        <f>VLOOKUP($N86,$A$160:$B$245,2)</f>
        <v>中</v>
      </c>
      <c r="W85" s="21"/>
      <c r="X85" s="110" t="s">
        <v>775</v>
      </c>
      <c r="Y85" s="111" t="s">
        <v>9</v>
      </c>
      <c r="Z85" s="112" t="s">
        <v>556</v>
      </c>
      <c r="AA85" s="112" t="s">
        <v>556</v>
      </c>
      <c r="AB85" s="112" t="s">
        <v>556</v>
      </c>
      <c r="AC85" s="112" t="s">
        <v>556</v>
      </c>
      <c r="AD85" s="113" t="s">
        <v>556</v>
      </c>
      <c r="AE85" s="173"/>
      <c r="AF85" s="115"/>
      <c r="AG85" s="336">
        <v>5000</v>
      </c>
      <c r="AH85" s="299" t="s">
        <v>287</v>
      </c>
      <c r="AI85" s="299" t="s">
        <v>287</v>
      </c>
      <c r="AJ85" s="299" t="s">
        <v>287</v>
      </c>
      <c r="AK85" s="297" t="s">
        <v>840</v>
      </c>
      <c r="AL85" s="299">
        <v>1000</v>
      </c>
      <c r="AM85" s="24">
        <v>2</v>
      </c>
      <c r="AN85" s="269" t="s">
        <v>293</v>
      </c>
      <c r="AO85" s="20" t="s">
        <v>226</v>
      </c>
      <c r="AP85" s="26"/>
      <c r="AQ85" s="26"/>
      <c r="AR85" s="131" t="s">
        <v>541</v>
      </c>
      <c r="AS85" s="131"/>
      <c r="AT85" s="131"/>
      <c r="AU85" s="131" t="s">
        <v>542</v>
      </c>
      <c r="AV85" s="131"/>
      <c r="AW85" s="33"/>
      <c r="AX85" s="312" t="s">
        <v>540</v>
      </c>
      <c r="AY85" s="116" t="s">
        <v>543</v>
      </c>
      <c r="AZ85" s="32" t="s">
        <v>544</v>
      </c>
      <c r="BA85" s="32"/>
      <c r="BB85" s="291"/>
      <c r="BC85" s="32"/>
      <c r="BD85" s="32"/>
      <c r="BE85" s="32"/>
      <c r="BF85" s="269" t="s">
        <v>440</v>
      </c>
      <c r="BG85" s="312" t="s">
        <v>106</v>
      </c>
      <c r="BH85" s="269" t="s">
        <v>106</v>
      </c>
      <c r="BI85" s="269" t="s">
        <v>104</v>
      </c>
      <c r="BJ85" s="269" t="s">
        <v>289</v>
      </c>
      <c r="BK85" s="269" t="s">
        <v>288</v>
      </c>
      <c r="BL85" s="269" t="s">
        <v>101</v>
      </c>
      <c r="BM85" s="314" t="s">
        <v>146</v>
      </c>
      <c r="BN85" s="315"/>
      <c r="BO85" s="269"/>
      <c r="BP85" s="299">
        <v>1</v>
      </c>
      <c r="BQ85" s="129"/>
    </row>
    <row r="86" spans="1:69" s="31" customFormat="1" ht="13.5" customHeight="1">
      <c r="A86" s="257"/>
      <c r="B86" s="280"/>
      <c r="C86" s="309"/>
      <c r="D86" s="60"/>
      <c r="E86" s="61"/>
      <c r="F86" s="282"/>
      <c r="G86" s="257"/>
      <c r="H86" s="280"/>
      <c r="I86" s="11" t="s">
        <v>530</v>
      </c>
      <c r="J86" s="268"/>
      <c r="K86" s="26">
        <v>69.6</v>
      </c>
      <c r="L86" s="120">
        <v>40</v>
      </c>
      <c r="M86" s="121">
        <f>SUM(O86:U86)</f>
        <v>38</v>
      </c>
      <c r="N86" s="121">
        <v>38</v>
      </c>
      <c r="O86" s="13">
        <v>25</v>
      </c>
      <c r="P86" s="13">
        <v>12</v>
      </c>
      <c r="Q86" s="13">
        <v>1</v>
      </c>
      <c r="R86" s="13"/>
      <c r="S86" s="13"/>
      <c r="T86" s="13"/>
      <c r="U86" s="13"/>
      <c r="V86" s="270"/>
      <c r="W86" s="22">
        <v>282</v>
      </c>
      <c r="X86" s="122">
        <v>0.75</v>
      </c>
      <c r="Y86" s="123">
        <v>0.75</v>
      </c>
      <c r="Z86" s="124">
        <v>0.75</v>
      </c>
      <c r="AA86" s="124">
        <v>0.75</v>
      </c>
      <c r="AB86" s="124">
        <v>0.75</v>
      </c>
      <c r="AC86" s="124">
        <v>0.75</v>
      </c>
      <c r="AD86" s="125">
        <v>0.75</v>
      </c>
      <c r="AE86" s="171"/>
      <c r="AF86" s="127"/>
      <c r="AG86" s="336"/>
      <c r="AH86" s="299"/>
      <c r="AI86" s="299"/>
      <c r="AJ86" s="299"/>
      <c r="AK86" s="298"/>
      <c r="AL86" s="299"/>
      <c r="AM86" s="23">
        <v>3</v>
      </c>
      <c r="AN86" s="270"/>
      <c r="AO86" s="13" t="s">
        <v>380</v>
      </c>
      <c r="AP86" s="26" t="s">
        <v>179</v>
      </c>
      <c r="AQ86" s="26" t="s">
        <v>182</v>
      </c>
      <c r="AR86" s="131">
        <v>86800</v>
      </c>
      <c r="AS86" s="131"/>
      <c r="AT86" s="131"/>
      <c r="AU86" s="131" t="s">
        <v>292</v>
      </c>
      <c r="AV86" s="131"/>
      <c r="AW86" s="17"/>
      <c r="AX86" s="270"/>
      <c r="AY86" s="116"/>
      <c r="AZ86" s="17" t="s">
        <v>294</v>
      </c>
      <c r="BA86" s="17"/>
      <c r="BB86" s="292"/>
      <c r="BC86" s="17"/>
      <c r="BD86" s="17"/>
      <c r="BE86" s="17"/>
      <c r="BF86" s="270"/>
      <c r="BG86" s="270"/>
      <c r="BH86" s="270"/>
      <c r="BI86" s="270"/>
      <c r="BJ86" s="270"/>
      <c r="BK86" s="270"/>
      <c r="BL86" s="270"/>
      <c r="BM86" s="314"/>
      <c r="BN86" s="323"/>
      <c r="BO86" s="270"/>
      <c r="BP86" s="299"/>
      <c r="BQ86" s="129">
        <f>+K86/N86</f>
        <v>1.831578947368421</v>
      </c>
    </row>
    <row r="87" spans="1:69" s="31" customFormat="1" ht="13.5" customHeight="1">
      <c r="A87" s="256">
        <v>42</v>
      </c>
      <c r="B87" s="279" t="s">
        <v>231</v>
      </c>
      <c r="C87" s="279" t="s">
        <v>533</v>
      </c>
      <c r="D87" s="58"/>
      <c r="E87" s="59"/>
      <c r="F87" s="281" t="s">
        <v>361</v>
      </c>
      <c r="G87" s="256" t="s">
        <v>478</v>
      </c>
      <c r="H87" s="279" t="s">
        <v>698</v>
      </c>
      <c r="I87" s="12" t="s">
        <v>598</v>
      </c>
      <c r="J87" s="267" t="s">
        <v>340</v>
      </c>
      <c r="K87" s="107"/>
      <c r="L87" s="108">
        <f>ROUNDDOWN(K88/1.65,0)</f>
        <v>40</v>
      </c>
      <c r="M87" s="109"/>
      <c r="N87" s="109"/>
      <c r="O87" s="108"/>
      <c r="P87" s="108"/>
      <c r="Q87" s="108"/>
      <c r="R87" s="108"/>
      <c r="S87" s="108"/>
      <c r="T87" s="108"/>
      <c r="U87" s="108"/>
      <c r="V87" s="269" t="str">
        <f>VLOOKUP($N88,$A$160:$B$245,2)</f>
        <v>大</v>
      </c>
      <c r="W87" s="21"/>
      <c r="X87" s="110" t="s">
        <v>560</v>
      </c>
      <c r="Y87" s="111" t="s">
        <v>555</v>
      </c>
      <c r="Z87" s="112" t="s">
        <v>555</v>
      </c>
      <c r="AA87" s="112"/>
      <c r="AB87" s="112" t="s">
        <v>555</v>
      </c>
      <c r="AC87" s="112" t="s">
        <v>555</v>
      </c>
      <c r="AD87" s="113" t="s">
        <v>555</v>
      </c>
      <c r="AE87" s="173"/>
      <c r="AF87" s="115" t="s">
        <v>796</v>
      </c>
      <c r="AG87" s="291">
        <v>3000</v>
      </c>
      <c r="AH87" s="299" t="s">
        <v>797</v>
      </c>
      <c r="AI87" s="299" t="s">
        <v>141</v>
      </c>
      <c r="AJ87" s="299" t="s">
        <v>141</v>
      </c>
      <c r="AK87" s="297" t="s">
        <v>846</v>
      </c>
      <c r="AL87" s="299">
        <v>1500</v>
      </c>
      <c r="AM87" s="24">
        <v>3</v>
      </c>
      <c r="AN87" s="26"/>
      <c r="AO87" s="146"/>
      <c r="AP87" s="26"/>
      <c r="AQ87" s="26"/>
      <c r="AR87" s="116"/>
      <c r="AS87" s="116"/>
      <c r="AT87" s="116"/>
      <c r="AU87" s="116"/>
      <c r="AV87" s="116"/>
      <c r="AW87" s="33"/>
      <c r="AX87" s="26"/>
      <c r="AY87" s="116"/>
      <c r="AZ87" s="33"/>
      <c r="BA87" s="33"/>
      <c r="BB87" s="116"/>
      <c r="BC87" s="33"/>
      <c r="BD87" s="33"/>
      <c r="BE87" s="116"/>
      <c r="BF87" s="26"/>
      <c r="BG87" s="26"/>
      <c r="BH87" s="26"/>
      <c r="BI87" s="26"/>
      <c r="BJ87" s="26"/>
      <c r="BK87" s="26"/>
      <c r="BL87" s="26"/>
      <c r="BM87" s="29"/>
      <c r="BN87" s="133"/>
      <c r="BO87" s="13"/>
      <c r="BP87" s="299">
        <v>1</v>
      </c>
      <c r="BQ87" s="129"/>
    </row>
    <row r="88" spans="1:69" s="31" customFormat="1" ht="13.5" customHeight="1">
      <c r="A88" s="257"/>
      <c r="B88" s="321"/>
      <c r="C88" s="321"/>
      <c r="D88" s="60"/>
      <c r="E88" s="61"/>
      <c r="F88" s="282"/>
      <c r="G88" s="257"/>
      <c r="H88" s="280"/>
      <c r="I88" s="11" t="s">
        <v>673</v>
      </c>
      <c r="J88" s="268"/>
      <c r="K88" s="141">
        <v>67.5</v>
      </c>
      <c r="L88" s="120">
        <v>50</v>
      </c>
      <c r="M88" s="121">
        <f>SUM(O88:U88)</f>
        <v>56</v>
      </c>
      <c r="N88" s="121">
        <v>56</v>
      </c>
      <c r="O88" s="13"/>
      <c r="P88" s="13"/>
      <c r="Q88" s="13">
        <v>24</v>
      </c>
      <c r="R88" s="13">
        <v>21</v>
      </c>
      <c r="S88" s="13">
        <v>8</v>
      </c>
      <c r="T88" s="13">
        <v>3</v>
      </c>
      <c r="U88" s="13"/>
      <c r="V88" s="270"/>
      <c r="W88" s="22">
        <v>259</v>
      </c>
      <c r="X88" s="122">
        <v>0.75</v>
      </c>
      <c r="Y88" s="123">
        <v>0.75</v>
      </c>
      <c r="Z88" s="124">
        <v>0.75</v>
      </c>
      <c r="AA88" s="124"/>
      <c r="AB88" s="124">
        <v>0.75</v>
      </c>
      <c r="AC88" s="124">
        <v>0.75</v>
      </c>
      <c r="AD88" s="125">
        <v>0.75</v>
      </c>
      <c r="AE88" s="171"/>
      <c r="AF88" s="127"/>
      <c r="AG88" s="292"/>
      <c r="AH88" s="299"/>
      <c r="AI88" s="299"/>
      <c r="AJ88" s="299"/>
      <c r="AK88" s="298"/>
      <c r="AL88" s="299"/>
      <c r="AM88" s="22">
        <v>1</v>
      </c>
      <c r="AN88" s="26"/>
      <c r="AO88" s="146"/>
      <c r="AP88" s="26"/>
      <c r="AQ88" s="26"/>
      <c r="AR88" s="116"/>
      <c r="AS88" s="116"/>
      <c r="AT88" s="116"/>
      <c r="AU88" s="116"/>
      <c r="AV88" s="116"/>
      <c r="AW88" s="33"/>
      <c r="AX88" s="26"/>
      <c r="AY88" s="116"/>
      <c r="AZ88" s="33"/>
      <c r="BA88" s="33"/>
      <c r="BB88" s="116"/>
      <c r="BC88" s="33"/>
      <c r="BD88" s="33"/>
      <c r="BE88" s="116"/>
      <c r="BF88" s="26"/>
      <c r="BG88" s="26"/>
      <c r="BH88" s="26"/>
      <c r="BI88" s="26"/>
      <c r="BJ88" s="26"/>
      <c r="BK88" s="26"/>
      <c r="BL88" s="26"/>
      <c r="BM88" s="29"/>
      <c r="BN88" s="133"/>
      <c r="BO88" s="13"/>
      <c r="BP88" s="299"/>
      <c r="BQ88" s="129">
        <f>K88/N88</f>
        <v>1.2053571428571428</v>
      </c>
    </row>
    <row r="89" spans="1:69" s="31" customFormat="1" ht="13.5" customHeight="1">
      <c r="A89" s="256">
        <v>43</v>
      </c>
      <c r="B89" s="279" t="s">
        <v>548</v>
      </c>
      <c r="C89" s="279" t="s">
        <v>550</v>
      </c>
      <c r="D89" s="58">
        <v>70</v>
      </c>
      <c r="E89" s="59">
        <f>(+O90+P90+Q90)/D89</f>
        <v>0.4857142857142857</v>
      </c>
      <c r="F89" s="281" t="s">
        <v>361</v>
      </c>
      <c r="G89" s="256" t="s">
        <v>554</v>
      </c>
      <c r="H89" s="279" t="e">
        <f>+#REF!</f>
        <v>#REF!</v>
      </c>
      <c r="I89" s="12" t="s">
        <v>598</v>
      </c>
      <c r="J89" s="267" t="s">
        <v>551</v>
      </c>
      <c r="K89" s="107"/>
      <c r="L89" s="108">
        <f>ROUNDDOWN(K90/1.65,0)</f>
        <v>72</v>
      </c>
      <c r="M89" s="109"/>
      <c r="N89" s="109"/>
      <c r="O89" s="108"/>
      <c r="P89" s="108"/>
      <c r="Q89" s="108"/>
      <c r="R89" s="108"/>
      <c r="S89" s="108"/>
      <c r="T89" s="108"/>
      <c r="U89" s="108"/>
      <c r="V89" s="269" t="str">
        <f>VLOOKUP($N90,$A$160:$B$245,2)</f>
        <v>一般</v>
      </c>
      <c r="W89" s="21"/>
      <c r="X89" s="110" t="s">
        <v>560</v>
      </c>
      <c r="Y89" s="111" t="s">
        <v>9</v>
      </c>
      <c r="Z89" s="112" t="s">
        <v>555</v>
      </c>
      <c r="AA89" s="112"/>
      <c r="AB89" s="112" t="s">
        <v>555</v>
      </c>
      <c r="AC89" s="112" t="s">
        <v>555</v>
      </c>
      <c r="AD89" s="113" t="s">
        <v>555</v>
      </c>
      <c r="AE89" s="173"/>
      <c r="AF89" s="150"/>
      <c r="AG89" s="139">
        <v>2500</v>
      </c>
      <c r="AH89" s="299" t="s">
        <v>785</v>
      </c>
      <c r="AI89" s="299" t="s">
        <v>141</v>
      </c>
      <c r="AJ89" s="299" t="s">
        <v>141</v>
      </c>
      <c r="AK89" s="297" t="s">
        <v>845</v>
      </c>
      <c r="AL89" s="299">
        <v>500</v>
      </c>
      <c r="AM89" s="24">
        <v>2</v>
      </c>
      <c r="AN89" s="26"/>
      <c r="AO89" s="146"/>
      <c r="AP89" s="26"/>
      <c r="AQ89" s="26"/>
      <c r="AR89" s="116"/>
      <c r="AS89" s="116"/>
      <c r="AT89" s="116"/>
      <c r="AU89" s="116"/>
      <c r="AV89" s="116"/>
      <c r="AW89" s="33"/>
      <c r="AX89" s="26"/>
      <c r="AY89" s="116"/>
      <c r="AZ89" s="33"/>
      <c r="BA89" s="33"/>
      <c r="BB89" s="116"/>
      <c r="BC89" s="33"/>
      <c r="BD89" s="33"/>
      <c r="BE89" s="116"/>
      <c r="BF89" s="26"/>
      <c r="BG89" s="26"/>
      <c r="BH89" s="26"/>
      <c r="BI89" s="26"/>
      <c r="BJ89" s="26"/>
      <c r="BK89" s="26"/>
      <c r="BL89" s="26"/>
      <c r="BM89" s="29"/>
      <c r="BN89" s="133"/>
      <c r="BO89" s="13"/>
      <c r="BP89" s="299">
        <v>2</v>
      </c>
      <c r="BQ89" s="129"/>
    </row>
    <row r="90" spans="1:69" s="31" customFormat="1" ht="13.5" customHeight="1">
      <c r="A90" s="257"/>
      <c r="B90" s="321"/>
      <c r="C90" s="321"/>
      <c r="D90" s="60">
        <v>153</v>
      </c>
      <c r="E90" s="61">
        <f>M90/D90</f>
        <v>0.2222222222222222</v>
      </c>
      <c r="F90" s="282"/>
      <c r="G90" s="257"/>
      <c r="H90" s="280"/>
      <c r="I90" s="11" t="s">
        <v>535</v>
      </c>
      <c r="J90" s="268"/>
      <c r="K90" s="141">
        <v>120</v>
      </c>
      <c r="L90" s="120">
        <v>39</v>
      </c>
      <c r="M90" s="121">
        <f>SUM(O90:U90)</f>
        <v>34</v>
      </c>
      <c r="N90" s="121">
        <v>34</v>
      </c>
      <c r="O90" s="13">
        <v>16</v>
      </c>
      <c r="P90" s="13">
        <v>12</v>
      </c>
      <c r="Q90" s="13">
        <v>6</v>
      </c>
      <c r="R90" s="13"/>
      <c r="S90" s="13"/>
      <c r="T90" s="13"/>
      <c r="U90" s="13"/>
      <c r="V90" s="270"/>
      <c r="W90" s="22">
        <v>250</v>
      </c>
      <c r="X90" s="122">
        <v>0.75</v>
      </c>
      <c r="Y90" s="123">
        <v>0.75</v>
      </c>
      <c r="Z90" s="124">
        <v>0.75</v>
      </c>
      <c r="AA90" s="124"/>
      <c r="AB90" s="124">
        <v>0.75</v>
      </c>
      <c r="AC90" s="124">
        <v>0.75</v>
      </c>
      <c r="AD90" s="125">
        <v>0.75</v>
      </c>
      <c r="AE90" s="174"/>
      <c r="AF90" s="99"/>
      <c r="AG90" s="140"/>
      <c r="AH90" s="299"/>
      <c r="AI90" s="299"/>
      <c r="AJ90" s="299"/>
      <c r="AK90" s="298"/>
      <c r="AL90" s="299"/>
      <c r="AM90" s="22">
        <v>2</v>
      </c>
      <c r="AN90" s="26"/>
      <c r="AO90" s="146"/>
      <c r="AP90" s="26"/>
      <c r="AQ90" s="26"/>
      <c r="AR90" s="116"/>
      <c r="AS90" s="116"/>
      <c r="AT90" s="116"/>
      <c r="AU90" s="116"/>
      <c r="AV90" s="116"/>
      <c r="AW90" s="33"/>
      <c r="AX90" s="26"/>
      <c r="AY90" s="116"/>
      <c r="AZ90" s="33"/>
      <c r="BA90" s="33"/>
      <c r="BB90" s="116"/>
      <c r="BC90" s="33"/>
      <c r="BD90" s="33"/>
      <c r="BE90" s="116"/>
      <c r="BF90" s="26"/>
      <c r="BG90" s="26"/>
      <c r="BH90" s="26"/>
      <c r="BI90" s="26"/>
      <c r="BJ90" s="26"/>
      <c r="BK90" s="26"/>
      <c r="BL90" s="26"/>
      <c r="BM90" s="29"/>
      <c r="BN90" s="133"/>
      <c r="BO90" s="13"/>
      <c r="BP90" s="299"/>
      <c r="BQ90" s="129">
        <f>K90/N90</f>
        <v>3.5294117647058822</v>
      </c>
    </row>
    <row r="91" spans="1:69" s="31" customFormat="1" ht="13.5" customHeight="1">
      <c r="A91" s="256">
        <v>44</v>
      </c>
      <c r="B91" s="279" t="s">
        <v>549</v>
      </c>
      <c r="C91" s="279" t="s">
        <v>546</v>
      </c>
      <c r="D91" s="58">
        <v>35</v>
      </c>
      <c r="E91" s="59">
        <f>(+O92+P92+Q92)/D91</f>
        <v>0.3142857142857143</v>
      </c>
      <c r="F91" s="281" t="s">
        <v>361</v>
      </c>
      <c r="G91" s="256" t="s">
        <v>547</v>
      </c>
      <c r="H91" s="279" t="e">
        <f>+#REF!</f>
        <v>#REF!</v>
      </c>
      <c r="I91" s="12" t="s">
        <v>492</v>
      </c>
      <c r="J91" s="267" t="s">
        <v>582</v>
      </c>
      <c r="K91" s="107"/>
      <c r="L91" s="108">
        <f>ROUNDDOWN(K92/1.65,0)</f>
        <v>19</v>
      </c>
      <c r="M91" s="109"/>
      <c r="N91" s="109"/>
      <c r="O91" s="108"/>
      <c r="P91" s="108"/>
      <c r="Q91" s="108"/>
      <c r="R91" s="108"/>
      <c r="S91" s="108"/>
      <c r="T91" s="108"/>
      <c r="U91" s="108"/>
      <c r="V91" s="269" t="str">
        <f>VLOOKUP($N92,$A$160:$B$245,2)</f>
        <v>小</v>
      </c>
      <c r="W91" s="21"/>
      <c r="X91" s="110" t="s">
        <v>561</v>
      </c>
      <c r="Y91" s="111" t="s">
        <v>555</v>
      </c>
      <c r="Z91" s="112" t="s">
        <v>555</v>
      </c>
      <c r="AA91" s="112"/>
      <c r="AB91" s="112" t="s">
        <v>555</v>
      </c>
      <c r="AC91" s="112" t="s">
        <v>555</v>
      </c>
      <c r="AD91" s="113" t="s">
        <v>555</v>
      </c>
      <c r="AE91" s="173"/>
      <c r="AF91" s="143"/>
      <c r="AG91" s="28">
        <v>3500</v>
      </c>
      <c r="AH91" s="299" t="s">
        <v>141</v>
      </c>
      <c r="AI91" s="299" t="s">
        <v>141</v>
      </c>
      <c r="AJ91" s="299" t="s">
        <v>141</v>
      </c>
      <c r="AK91" s="297" t="s">
        <v>858</v>
      </c>
      <c r="AL91" s="299">
        <v>500</v>
      </c>
      <c r="AM91" s="24">
        <v>1</v>
      </c>
      <c r="AN91" s="20" t="s">
        <v>139</v>
      </c>
      <c r="AO91" s="319" t="s">
        <v>225</v>
      </c>
      <c r="AP91" s="20"/>
      <c r="AQ91" s="20"/>
      <c r="AR91" s="34" t="s">
        <v>420</v>
      </c>
      <c r="AS91" s="34"/>
      <c r="AT91" s="34"/>
      <c r="AU91" s="34"/>
      <c r="AV91" s="34" t="s">
        <v>421</v>
      </c>
      <c r="AW91" s="33"/>
      <c r="AX91" s="37">
        <v>50000</v>
      </c>
      <c r="AY91" s="312" t="s">
        <v>388</v>
      </c>
      <c r="AZ91" s="312" t="s">
        <v>389</v>
      </c>
      <c r="BA91" s="32"/>
      <c r="BB91" s="116"/>
      <c r="BC91" s="33"/>
      <c r="BD91" s="33"/>
      <c r="BE91" s="33"/>
      <c r="BF91" s="26" t="s">
        <v>193</v>
      </c>
      <c r="BG91" s="269" t="s">
        <v>409</v>
      </c>
      <c r="BH91" s="269" t="s">
        <v>106</v>
      </c>
      <c r="BI91" s="269" t="s">
        <v>104</v>
      </c>
      <c r="BJ91" s="269" t="s">
        <v>289</v>
      </c>
      <c r="BK91" s="269" t="s">
        <v>288</v>
      </c>
      <c r="BL91" s="269" t="s">
        <v>290</v>
      </c>
      <c r="BM91" s="314"/>
      <c r="BN91" s="310"/>
      <c r="BO91" s="313"/>
      <c r="BP91" s="299">
        <v>3</v>
      </c>
      <c r="BQ91" s="129"/>
    </row>
    <row r="92" spans="1:69" s="31" customFormat="1" ht="13.5" customHeight="1">
      <c r="A92" s="257"/>
      <c r="B92" s="321"/>
      <c r="C92" s="321"/>
      <c r="D92" s="60">
        <v>64</v>
      </c>
      <c r="E92" s="61">
        <f>M92/D92</f>
        <v>0.234375</v>
      </c>
      <c r="F92" s="282"/>
      <c r="G92" s="257"/>
      <c r="H92" s="280"/>
      <c r="I92" s="11" t="s">
        <v>553</v>
      </c>
      <c r="J92" s="268"/>
      <c r="K92" s="141">
        <v>32.49</v>
      </c>
      <c r="L92" s="120">
        <v>19</v>
      </c>
      <c r="M92" s="121">
        <f>SUM(O92:U92)</f>
        <v>15</v>
      </c>
      <c r="N92" s="121">
        <v>15</v>
      </c>
      <c r="O92" s="13">
        <v>4</v>
      </c>
      <c r="P92" s="13">
        <v>5</v>
      </c>
      <c r="Q92" s="13">
        <v>2</v>
      </c>
      <c r="R92" s="13">
        <v>3</v>
      </c>
      <c r="S92" s="13">
        <v>1</v>
      </c>
      <c r="T92" s="13"/>
      <c r="U92" s="13"/>
      <c r="V92" s="270"/>
      <c r="W92" s="22">
        <v>251</v>
      </c>
      <c r="X92" s="122">
        <v>0.75</v>
      </c>
      <c r="Y92" s="123">
        <v>0.75</v>
      </c>
      <c r="Z92" s="124">
        <v>0.75</v>
      </c>
      <c r="AA92" s="124"/>
      <c r="AB92" s="124">
        <v>0.75</v>
      </c>
      <c r="AC92" s="124">
        <v>0.75</v>
      </c>
      <c r="AD92" s="125">
        <v>0.75</v>
      </c>
      <c r="AE92" s="171"/>
      <c r="AF92" s="99" t="s">
        <v>798</v>
      </c>
      <c r="AG92" s="100" t="s">
        <v>824</v>
      </c>
      <c r="AH92" s="299"/>
      <c r="AI92" s="299"/>
      <c r="AJ92" s="299"/>
      <c r="AK92" s="298"/>
      <c r="AL92" s="299"/>
      <c r="AM92" s="22">
        <v>4</v>
      </c>
      <c r="AN92" s="149">
        <v>37565</v>
      </c>
      <c r="AO92" s="328"/>
      <c r="AP92" s="13" t="s">
        <v>183</v>
      </c>
      <c r="AQ92" s="13" t="s">
        <v>188</v>
      </c>
      <c r="AR92" s="18" t="s">
        <v>306</v>
      </c>
      <c r="AS92" s="18"/>
      <c r="AT92" s="18"/>
      <c r="AU92" s="18" t="s">
        <v>307</v>
      </c>
      <c r="AV92" s="18" t="s">
        <v>296</v>
      </c>
      <c r="AW92" s="17">
        <v>1200000</v>
      </c>
      <c r="AX92" s="13" t="s">
        <v>387</v>
      </c>
      <c r="AY92" s="270"/>
      <c r="AZ92" s="270"/>
      <c r="BA92" s="17"/>
      <c r="BB92" s="116" t="s">
        <v>198</v>
      </c>
      <c r="BC92" s="33"/>
      <c r="BD92" s="33"/>
      <c r="BE92" s="33"/>
      <c r="BF92" s="13" t="s">
        <v>446</v>
      </c>
      <c r="BG92" s="270"/>
      <c r="BH92" s="270"/>
      <c r="BI92" s="270"/>
      <c r="BJ92" s="270"/>
      <c r="BK92" s="270"/>
      <c r="BL92" s="270"/>
      <c r="BM92" s="314"/>
      <c r="BN92" s="324"/>
      <c r="BO92" s="313"/>
      <c r="BP92" s="299"/>
      <c r="BQ92" s="129">
        <f>+K92/N92</f>
        <v>2.166</v>
      </c>
    </row>
    <row r="93" spans="1:69" s="31" customFormat="1" ht="13.5" customHeight="1">
      <c r="A93" s="256">
        <v>45</v>
      </c>
      <c r="B93" s="279" t="s">
        <v>578</v>
      </c>
      <c r="C93" s="279" t="s">
        <v>579</v>
      </c>
      <c r="D93" s="58"/>
      <c r="E93" s="59"/>
      <c r="F93" s="281" t="s">
        <v>361</v>
      </c>
      <c r="G93" s="256" t="s">
        <v>244</v>
      </c>
      <c r="H93" s="279" t="e">
        <f>+#REF!</f>
        <v>#REF!</v>
      </c>
      <c r="I93" s="12" t="s">
        <v>598</v>
      </c>
      <c r="J93" s="267" t="s">
        <v>581</v>
      </c>
      <c r="K93" s="107"/>
      <c r="L93" s="108">
        <f>ROUNDDOWN(K94/1.65,0)</f>
        <v>18</v>
      </c>
      <c r="M93" s="109"/>
      <c r="N93" s="109"/>
      <c r="O93" s="108"/>
      <c r="P93" s="108"/>
      <c r="Q93" s="108"/>
      <c r="R93" s="108"/>
      <c r="S93" s="108"/>
      <c r="T93" s="108"/>
      <c r="U93" s="108"/>
      <c r="V93" s="269" t="str">
        <f>VLOOKUP($N94,$A$160:$B$245,2)</f>
        <v>一般</v>
      </c>
      <c r="W93" s="21"/>
      <c r="X93" s="110" t="s">
        <v>562</v>
      </c>
      <c r="Y93" s="112" t="s">
        <v>733</v>
      </c>
      <c r="Z93" s="112" t="s">
        <v>28</v>
      </c>
      <c r="AA93" s="112" t="s">
        <v>28</v>
      </c>
      <c r="AB93" s="112" t="s">
        <v>28</v>
      </c>
      <c r="AC93" s="112" t="s">
        <v>28</v>
      </c>
      <c r="AD93" s="112" t="s">
        <v>28</v>
      </c>
      <c r="AE93" s="173" t="s">
        <v>8</v>
      </c>
      <c r="AF93" s="115"/>
      <c r="AG93" s="325">
        <v>5000</v>
      </c>
      <c r="AH93" s="299" t="s">
        <v>719</v>
      </c>
      <c r="AI93" s="299" t="s">
        <v>10</v>
      </c>
      <c r="AJ93" s="299" t="s">
        <v>10</v>
      </c>
      <c r="AK93" s="297" t="s">
        <v>859</v>
      </c>
      <c r="AL93" s="299">
        <v>1000</v>
      </c>
      <c r="AM93" s="24">
        <v>2</v>
      </c>
      <c r="AN93" s="26"/>
      <c r="AO93" s="146"/>
      <c r="AP93" s="26"/>
      <c r="AQ93" s="26"/>
      <c r="AR93" s="116"/>
      <c r="AS93" s="116"/>
      <c r="AT93" s="116"/>
      <c r="AU93" s="116"/>
      <c r="AV93" s="116"/>
      <c r="AW93" s="33"/>
      <c r="AX93" s="26"/>
      <c r="AY93" s="116"/>
      <c r="AZ93" s="33"/>
      <c r="BA93" s="33"/>
      <c r="BB93" s="116"/>
      <c r="BC93" s="33"/>
      <c r="BD93" s="33"/>
      <c r="BE93" s="116"/>
      <c r="BF93" s="26"/>
      <c r="BG93" s="26"/>
      <c r="BH93" s="26"/>
      <c r="BI93" s="26"/>
      <c r="BJ93" s="26"/>
      <c r="BK93" s="26"/>
      <c r="BL93" s="26"/>
      <c r="BM93" s="29"/>
      <c r="BN93" s="133"/>
      <c r="BO93" s="13"/>
      <c r="BP93" s="299">
        <v>1</v>
      </c>
      <c r="BQ93" s="129"/>
    </row>
    <row r="94" spans="1:69" s="31" customFormat="1" ht="13.5" customHeight="1">
      <c r="A94" s="257"/>
      <c r="B94" s="321"/>
      <c r="C94" s="321"/>
      <c r="D94" s="60"/>
      <c r="E94" s="61"/>
      <c r="F94" s="282"/>
      <c r="G94" s="257"/>
      <c r="H94" s="280"/>
      <c r="I94" s="11" t="s">
        <v>605</v>
      </c>
      <c r="J94" s="268"/>
      <c r="K94" s="141">
        <v>30</v>
      </c>
      <c r="L94" s="120">
        <v>35</v>
      </c>
      <c r="M94" s="121">
        <f>SUM(O94:U94)</f>
        <v>30</v>
      </c>
      <c r="N94" s="121">
        <v>30</v>
      </c>
      <c r="O94" s="13">
        <v>13</v>
      </c>
      <c r="P94" s="13">
        <v>16</v>
      </c>
      <c r="Q94" s="13">
        <v>1</v>
      </c>
      <c r="R94" s="13"/>
      <c r="S94" s="13"/>
      <c r="T94" s="13"/>
      <c r="U94" s="13"/>
      <c r="V94" s="270"/>
      <c r="W94" s="22">
        <v>263</v>
      </c>
      <c r="X94" s="122">
        <v>0.7708333333333334</v>
      </c>
      <c r="Y94" s="123">
        <v>0.7083333333333334</v>
      </c>
      <c r="Z94" s="124">
        <v>0.7708333333333334</v>
      </c>
      <c r="AA94" s="124">
        <v>0.7708333333333334</v>
      </c>
      <c r="AB94" s="124">
        <v>0.7708333333333334</v>
      </c>
      <c r="AC94" s="124">
        <v>0.7708333333333334</v>
      </c>
      <c r="AD94" s="124">
        <v>0.7708333333333334</v>
      </c>
      <c r="AE94" s="171">
        <v>0.6666666666666666</v>
      </c>
      <c r="AF94" s="127"/>
      <c r="AG94" s="326"/>
      <c r="AH94" s="299"/>
      <c r="AI94" s="299"/>
      <c r="AJ94" s="299"/>
      <c r="AK94" s="298"/>
      <c r="AL94" s="299"/>
      <c r="AM94" s="22">
        <v>2</v>
      </c>
      <c r="AN94" s="26"/>
      <c r="AO94" s="146"/>
      <c r="AP94" s="26"/>
      <c r="AQ94" s="26"/>
      <c r="AR94" s="116"/>
      <c r="AS94" s="116"/>
      <c r="AT94" s="116"/>
      <c r="AU94" s="116"/>
      <c r="AV94" s="116"/>
      <c r="AW94" s="33"/>
      <c r="AX94" s="26"/>
      <c r="AY94" s="116"/>
      <c r="AZ94" s="33"/>
      <c r="BA94" s="33"/>
      <c r="BB94" s="116"/>
      <c r="BC94" s="33"/>
      <c r="BD94" s="33"/>
      <c r="BE94" s="116"/>
      <c r="BF94" s="26"/>
      <c r="BG94" s="26"/>
      <c r="BH94" s="26"/>
      <c r="BI94" s="26"/>
      <c r="BJ94" s="26"/>
      <c r="BK94" s="26"/>
      <c r="BL94" s="26"/>
      <c r="BM94" s="29"/>
      <c r="BN94" s="133"/>
      <c r="BO94" s="13"/>
      <c r="BP94" s="299"/>
      <c r="BQ94" s="129">
        <f>K94/N94</f>
        <v>1</v>
      </c>
    </row>
    <row r="95" spans="1:69" s="31" customFormat="1" ht="13.5" customHeight="1">
      <c r="A95" s="256">
        <v>46</v>
      </c>
      <c r="B95" s="279" t="s">
        <v>881</v>
      </c>
      <c r="C95" s="279" t="s">
        <v>580</v>
      </c>
      <c r="D95" s="58"/>
      <c r="E95" s="59"/>
      <c r="F95" s="281" t="s">
        <v>361</v>
      </c>
      <c r="G95" s="256" t="s">
        <v>583</v>
      </c>
      <c r="H95" s="279" t="e">
        <f>+#REF!</f>
        <v>#REF!</v>
      </c>
      <c r="I95" s="12" t="s">
        <v>514</v>
      </c>
      <c r="J95" s="267" t="s">
        <v>581</v>
      </c>
      <c r="K95" s="107"/>
      <c r="L95" s="108">
        <f>ROUNDDOWN(K96/1.65,0)</f>
        <v>40</v>
      </c>
      <c r="M95" s="109"/>
      <c r="N95" s="109"/>
      <c r="O95" s="108"/>
      <c r="P95" s="108"/>
      <c r="Q95" s="108"/>
      <c r="R95" s="108"/>
      <c r="S95" s="108"/>
      <c r="T95" s="108"/>
      <c r="U95" s="108"/>
      <c r="V95" s="269" t="str">
        <f>VLOOKUP($N96,$A$160:$B$245,2)</f>
        <v>一般</v>
      </c>
      <c r="W95" s="21"/>
      <c r="X95" s="110" t="s">
        <v>562</v>
      </c>
      <c r="Y95" s="111" t="s">
        <v>556</v>
      </c>
      <c r="Z95" s="112" t="s">
        <v>555</v>
      </c>
      <c r="AA95" s="112"/>
      <c r="AB95" s="112" t="s">
        <v>555</v>
      </c>
      <c r="AC95" s="112" t="s">
        <v>555</v>
      </c>
      <c r="AD95" s="113" t="s">
        <v>555</v>
      </c>
      <c r="AE95" s="173" t="s">
        <v>9</v>
      </c>
      <c r="AF95" s="143"/>
      <c r="AG95" s="144">
        <v>5300</v>
      </c>
      <c r="AH95" s="299" t="s">
        <v>10</v>
      </c>
      <c r="AI95" s="299" t="s">
        <v>10</v>
      </c>
      <c r="AJ95" s="299" t="s">
        <v>10</v>
      </c>
      <c r="AK95" s="30"/>
      <c r="AL95" s="299">
        <v>1200</v>
      </c>
      <c r="AM95" s="24">
        <v>2</v>
      </c>
      <c r="AN95" s="20" t="s">
        <v>139</v>
      </c>
      <c r="AO95" s="319" t="s">
        <v>225</v>
      </c>
      <c r="AP95" s="20"/>
      <c r="AQ95" s="20"/>
      <c r="AR95" s="34" t="s">
        <v>261</v>
      </c>
      <c r="AS95" s="34"/>
      <c r="AT95" s="34"/>
      <c r="AU95" s="34"/>
      <c r="AV95" s="34" t="s">
        <v>262</v>
      </c>
      <c r="AW95" s="33"/>
      <c r="AX95" s="37">
        <v>50000</v>
      </c>
      <c r="AY95" s="312" t="s">
        <v>388</v>
      </c>
      <c r="AZ95" s="312" t="s">
        <v>389</v>
      </c>
      <c r="BA95" s="32"/>
      <c r="BB95" s="116"/>
      <c r="BC95" s="33"/>
      <c r="BD95" s="33"/>
      <c r="BE95" s="33"/>
      <c r="BF95" s="26" t="s">
        <v>193</v>
      </c>
      <c r="BG95" s="269" t="s">
        <v>12</v>
      </c>
      <c r="BH95" s="269" t="s">
        <v>106</v>
      </c>
      <c r="BI95" s="269" t="s">
        <v>104</v>
      </c>
      <c r="BJ95" s="269" t="s">
        <v>12</v>
      </c>
      <c r="BK95" s="269" t="s">
        <v>77</v>
      </c>
      <c r="BL95" s="269" t="s">
        <v>72</v>
      </c>
      <c r="BM95" s="314"/>
      <c r="BN95" s="310"/>
      <c r="BO95" s="313"/>
      <c r="BP95" s="299">
        <v>3</v>
      </c>
      <c r="BQ95" s="129"/>
    </row>
    <row r="96" spans="1:69" s="31" customFormat="1" ht="13.5" customHeight="1">
      <c r="A96" s="257"/>
      <c r="B96" s="321"/>
      <c r="C96" s="321"/>
      <c r="D96" s="60"/>
      <c r="E96" s="61"/>
      <c r="F96" s="282"/>
      <c r="G96" s="257"/>
      <c r="H96" s="280"/>
      <c r="I96" s="11" t="s">
        <v>611</v>
      </c>
      <c r="J96" s="268"/>
      <c r="K96" s="141">
        <v>67.5</v>
      </c>
      <c r="L96" s="120">
        <v>35</v>
      </c>
      <c r="M96" s="121">
        <f>SUM(O96:U96)</f>
        <v>32</v>
      </c>
      <c r="N96" s="121">
        <v>32</v>
      </c>
      <c r="O96" s="13"/>
      <c r="P96" s="13"/>
      <c r="Q96" s="13">
        <v>21</v>
      </c>
      <c r="R96" s="13"/>
      <c r="S96" s="13">
        <v>8</v>
      </c>
      <c r="T96" s="13">
        <v>3</v>
      </c>
      <c r="U96" s="13"/>
      <c r="V96" s="270"/>
      <c r="W96" s="22">
        <v>252</v>
      </c>
      <c r="X96" s="122">
        <v>0.7708333333333334</v>
      </c>
      <c r="Y96" s="123">
        <v>0.7291666666666666</v>
      </c>
      <c r="Z96" s="124">
        <v>0.7708333333333334</v>
      </c>
      <c r="AA96" s="124"/>
      <c r="AB96" s="124">
        <v>0.7708333333333334</v>
      </c>
      <c r="AC96" s="124">
        <v>0.7708333333333334</v>
      </c>
      <c r="AD96" s="125">
        <v>0.7708333333333334</v>
      </c>
      <c r="AE96" s="171">
        <v>0.7291666666666666</v>
      </c>
      <c r="AF96" s="127" t="s">
        <v>783</v>
      </c>
      <c r="AG96" s="95" t="s">
        <v>799</v>
      </c>
      <c r="AH96" s="299"/>
      <c r="AI96" s="299"/>
      <c r="AJ96" s="299"/>
      <c r="AK96" s="30"/>
      <c r="AL96" s="299"/>
      <c r="AM96" s="22">
        <v>1</v>
      </c>
      <c r="AN96" s="149">
        <v>37565</v>
      </c>
      <c r="AO96" s="328"/>
      <c r="AP96" s="13" t="s">
        <v>183</v>
      </c>
      <c r="AQ96" s="13" t="s">
        <v>188</v>
      </c>
      <c r="AR96" s="18" t="s">
        <v>246</v>
      </c>
      <c r="AS96" s="18"/>
      <c r="AT96" s="18"/>
      <c r="AU96" s="18" t="s">
        <v>272</v>
      </c>
      <c r="AV96" s="18" t="s">
        <v>144</v>
      </c>
      <c r="AW96" s="17">
        <v>1200000</v>
      </c>
      <c r="AX96" s="13" t="s">
        <v>387</v>
      </c>
      <c r="AY96" s="270"/>
      <c r="AZ96" s="270"/>
      <c r="BA96" s="17"/>
      <c r="BB96" s="116" t="s">
        <v>198</v>
      </c>
      <c r="BC96" s="33"/>
      <c r="BD96" s="33"/>
      <c r="BE96" s="33"/>
      <c r="BF96" s="13" t="s">
        <v>446</v>
      </c>
      <c r="BG96" s="270"/>
      <c r="BH96" s="270"/>
      <c r="BI96" s="270"/>
      <c r="BJ96" s="270"/>
      <c r="BK96" s="270"/>
      <c r="BL96" s="270"/>
      <c r="BM96" s="314"/>
      <c r="BN96" s="324"/>
      <c r="BO96" s="313"/>
      <c r="BP96" s="299"/>
      <c r="BQ96" s="129">
        <f>+K96/N96</f>
        <v>2.109375</v>
      </c>
    </row>
    <row r="97" spans="1:69" s="31" customFormat="1" ht="13.5" customHeight="1">
      <c r="A97" s="256">
        <v>47</v>
      </c>
      <c r="B97" s="279" t="s">
        <v>592</v>
      </c>
      <c r="C97" s="279" t="str">
        <f>C29</f>
        <v>日進</v>
      </c>
      <c r="D97" s="58"/>
      <c r="E97" s="59"/>
      <c r="F97" s="281" t="s">
        <v>361</v>
      </c>
      <c r="G97" s="256" t="s">
        <v>135</v>
      </c>
      <c r="H97" s="279" t="e">
        <f>+#REF!</f>
        <v>#REF!</v>
      </c>
      <c r="I97" s="12" t="s">
        <v>598</v>
      </c>
      <c r="J97" s="267" t="s">
        <v>3</v>
      </c>
      <c r="K97" s="107"/>
      <c r="L97" s="108">
        <f>ROUNDDOWN(K98/1.65,0)</f>
        <v>40</v>
      </c>
      <c r="M97" s="109"/>
      <c r="N97" s="109"/>
      <c r="O97" s="108"/>
      <c r="P97" s="108"/>
      <c r="Q97" s="108"/>
      <c r="R97" s="108"/>
      <c r="S97" s="108"/>
      <c r="T97" s="108"/>
      <c r="U97" s="108"/>
      <c r="V97" s="269" t="str">
        <f>VLOOKUP($N98,$A$160:$B$245,2)</f>
        <v>中</v>
      </c>
      <c r="W97" s="21"/>
      <c r="X97" s="110" t="s">
        <v>694</v>
      </c>
      <c r="Y97" s="111" t="s">
        <v>555</v>
      </c>
      <c r="Z97" s="112" t="s">
        <v>555</v>
      </c>
      <c r="AA97" s="112"/>
      <c r="AB97" s="112" t="s">
        <v>555</v>
      </c>
      <c r="AC97" s="112" t="s">
        <v>555</v>
      </c>
      <c r="AD97" s="113" t="s">
        <v>555</v>
      </c>
      <c r="AE97" s="173"/>
      <c r="AF97" s="115"/>
      <c r="AG97" s="291">
        <v>2500</v>
      </c>
      <c r="AH97" s="32" t="s">
        <v>786</v>
      </c>
      <c r="AI97" s="299" t="s">
        <v>10</v>
      </c>
      <c r="AJ97" s="299" t="s">
        <v>10</v>
      </c>
      <c r="AK97" s="297" t="s">
        <v>849</v>
      </c>
      <c r="AL97" s="299">
        <v>1500</v>
      </c>
      <c r="AM97" s="24">
        <v>1</v>
      </c>
      <c r="AN97" s="20" t="s">
        <v>139</v>
      </c>
      <c r="AO97" s="319" t="s">
        <v>225</v>
      </c>
      <c r="AP97" s="20"/>
      <c r="AQ97" s="20"/>
      <c r="AR97" s="34" t="s">
        <v>261</v>
      </c>
      <c r="AS97" s="34"/>
      <c r="AT97" s="34"/>
      <c r="AU97" s="34"/>
      <c r="AV97" s="34" t="s">
        <v>262</v>
      </c>
      <c r="AW97" s="33"/>
      <c r="AX97" s="37">
        <v>50000</v>
      </c>
      <c r="AY97" s="312" t="s">
        <v>388</v>
      </c>
      <c r="AZ97" s="312" t="s">
        <v>389</v>
      </c>
      <c r="BA97" s="32"/>
      <c r="BB97" s="116"/>
      <c r="BC97" s="33"/>
      <c r="BD97" s="33"/>
      <c r="BE97" s="33"/>
      <c r="BF97" s="26" t="s">
        <v>193</v>
      </c>
      <c r="BG97" s="269" t="s">
        <v>12</v>
      </c>
      <c r="BH97" s="269" t="s">
        <v>106</v>
      </c>
      <c r="BI97" s="269" t="s">
        <v>104</v>
      </c>
      <c r="BJ97" s="269" t="s">
        <v>12</v>
      </c>
      <c r="BK97" s="269" t="s">
        <v>77</v>
      </c>
      <c r="BL97" s="269" t="s">
        <v>72</v>
      </c>
      <c r="BM97" s="314"/>
      <c r="BN97" s="310"/>
      <c r="BO97" s="313"/>
      <c r="BP97" s="299">
        <v>2</v>
      </c>
      <c r="BQ97" s="129"/>
    </row>
    <row r="98" spans="1:69" s="31" customFormat="1" ht="13.5" customHeight="1">
      <c r="A98" s="273"/>
      <c r="B98" s="321"/>
      <c r="C98" s="321"/>
      <c r="D98" s="68"/>
      <c r="E98" s="63"/>
      <c r="F98" s="282"/>
      <c r="G98" s="273"/>
      <c r="H98" s="321"/>
      <c r="I98" s="10" t="s">
        <v>612</v>
      </c>
      <c r="J98" s="327"/>
      <c r="K98" s="141">
        <v>66.13</v>
      </c>
      <c r="L98" s="175">
        <v>40</v>
      </c>
      <c r="M98" s="176">
        <f>SUM(O98:U98)</f>
        <v>41</v>
      </c>
      <c r="N98" s="176">
        <v>40</v>
      </c>
      <c r="O98" s="26"/>
      <c r="P98" s="26"/>
      <c r="Q98" s="26">
        <v>23</v>
      </c>
      <c r="R98" s="26">
        <v>18</v>
      </c>
      <c r="S98" s="26"/>
      <c r="T98" s="26"/>
      <c r="U98" s="26"/>
      <c r="V98" s="312"/>
      <c r="W98" s="23">
        <v>251</v>
      </c>
      <c r="X98" s="177">
        <v>0.75</v>
      </c>
      <c r="Y98" s="178">
        <v>0.75</v>
      </c>
      <c r="Z98" s="179">
        <v>0.75</v>
      </c>
      <c r="AA98" s="179"/>
      <c r="AB98" s="179">
        <v>0.75</v>
      </c>
      <c r="AC98" s="179">
        <v>0.75</v>
      </c>
      <c r="AD98" s="180">
        <v>0.75</v>
      </c>
      <c r="AE98" s="181"/>
      <c r="AF98" s="143"/>
      <c r="AG98" s="318"/>
      <c r="AH98" s="33" t="s">
        <v>785</v>
      </c>
      <c r="AI98" s="297"/>
      <c r="AJ98" s="297"/>
      <c r="AK98" s="304"/>
      <c r="AL98" s="297"/>
      <c r="AM98" s="23">
        <v>3</v>
      </c>
      <c r="AN98" s="182">
        <v>37565</v>
      </c>
      <c r="AO98" s="320"/>
      <c r="AP98" s="26" t="s">
        <v>183</v>
      </c>
      <c r="AQ98" s="26" t="s">
        <v>188</v>
      </c>
      <c r="AR98" s="116" t="s">
        <v>246</v>
      </c>
      <c r="AS98" s="116"/>
      <c r="AT98" s="116"/>
      <c r="AU98" s="116" t="s">
        <v>272</v>
      </c>
      <c r="AV98" s="116" t="s">
        <v>144</v>
      </c>
      <c r="AW98" s="33">
        <v>1200000</v>
      </c>
      <c r="AX98" s="26" t="s">
        <v>387</v>
      </c>
      <c r="AY98" s="312"/>
      <c r="AZ98" s="312"/>
      <c r="BA98" s="33"/>
      <c r="BB98" s="116" t="s">
        <v>198</v>
      </c>
      <c r="BC98" s="33"/>
      <c r="BD98" s="33"/>
      <c r="BE98" s="33"/>
      <c r="BF98" s="26" t="s">
        <v>446</v>
      </c>
      <c r="BG98" s="312"/>
      <c r="BH98" s="312"/>
      <c r="BI98" s="312"/>
      <c r="BJ98" s="312"/>
      <c r="BK98" s="312"/>
      <c r="BL98" s="312"/>
      <c r="BM98" s="315"/>
      <c r="BN98" s="311"/>
      <c r="BO98" s="269"/>
      <c r="BP98" s="299"/>
      <c r="BQ98" s="129">
        <f>+K98/N98</f>
        <v>1.6532499999999999</v>
      </c>
    </row>
    <row r="99" spans="1:69" s="31" customFormat="1" ht="13.5" customHeight="1">
      <c r="A99" s="256">
        <v>48</v>
      </c>
      <c r="B99" s="279" t="s">
        <v>593</v>
      </c>
      <c r="C99" s="279" t="s">
        <v>594</v>
      </c>
      <c r="D99" s="58"/>
      <c r="E99" s="59"/>
      <c r="F99" s="285" t="s">
        <v>889</v>
      </c>
      <c r="G99" s="256" t="s">
        <v>597</v>
      </c>
      <c r="H99" s="279" t="e">
        <f>+#REF!</f>
        <v>#REF!</v>
      </c>
      <c r="I99" s="12" t="s">
        <v>598</v>
      </c>
      <c r="J99" s="267" t="s">
        <v>3</v>
      </c>
      <c r="K99" s="107"/>
      <c r="L99" s="108">
        <f>ROUNDDOWN(K100/1.65,0)</f>
        <v>66</v>
      </c>
      <c r="M99" s="109"/>
      <c r="N99" s="109"/>
      <c r="O99" s="108"/>
      <c r="P99" s="108"/>
      <c r="Q99" s="108"/>
      <c r="R99" s="108"/>
      <c r="S99" s="108"/>
      <c r="T99" s="108"/>
      <c r="U99" s="108"/>
      <c r="V99" s="269" t="str">
        <f>VLOOKUP($N100,$A$160:$B$245,2)</f>
        <v>中</v>
      </c>
      <c r="W99" s="21"/>
      <c r="X99" s="110" t="s">
        <v>619</v>
      </c>
      <c r="Y99" s="112" t="s">
        <v>621</v>
      </c>
      <c r="Z99" s="112" t="s">
        <v>615</v>
      </c>
      <c r="AA99" s="112"/>
      <c r="AB99" s="112" t="s">
        <v>615</v>
      </c>
      <c r="AC99" s="112" t="s">
        <v>615</v>
      </c>
      <c r="AD99" s="112" t="s">
        <v>555</v>
      </c>
      <c r="AE99" s="173" t="s">
        <v>688</v>
      </c>
      <c r="AF99" s="115"/>
      <c r="AG99" s="325">
        <v>6000</v>
      </c>
      <c r="AH99" s="299" t="s">
        <v>10</v>
      </c>
      <c r="AI99" s="299" t="s">
        <v>10</v>
      </c>
      <c r="AJ99" s="299" t="s">
        <v>10</v>
      </c>
      <c r="AK99" s="297"/>
      <c r="AL99" s="299">
        <v>1500</v>
      </c>
      <c r="AM99" s="24">
        <v>4</v>
      </c>
      <c r="AN99" s="20"/>
      <c r="AO99" s="137"/>
      <c r="AP99" s="20"/>
      <c r="AQ99" s="20"/>
      <c r="AR99" s="34"/>
      <c r="AS99" s="34"/>
      <c r="AT99" s="34"/>
      <c r="AU99" s="34"/>
      <c r="AV99" s="34"/>
      <c r="AW99" s="32"/>
      <c r="AX99" s="20"/>
      <c r="AY99" s="34"/>
      <c r="AZ99" s="32"/>
      <c r="BA99" s="32"/>
      <c r="BB99" s="34"/>
      <c r="BC99" s="32"/>
      <c r="BD99" s="32"/>
      <c r="BE99" s="34"/>
      <c r="BF99" s="20"/>
      <c r="BG99" s="20"/>
      <c r="BH99" s="20"/>
      <c r="BI99" s="20"/>
      <c r="BJ99" s="20"/>
      <c r="BK99" s="20"/>
      <c r="BL99" s="20"/>
      <c r="BM99" s="29"/>
      <c r="BN99" s="117"/>
      <c r="BO99" s="118"/>
      <c r="BP99" s="299">
        <v>1</v>
      </c>
      <c r="BQ99" s="129"/>
    </row>
    <row r="100" spans="1:69" s="31" customFormat="1" ht="13.5" customHeight="1">
      <c r="A100" s="257"/>
      <c r="B100" s="280"/>
      <c r="C100" s="280"/>
      <c r="D100" s="60"/>
      <c r="E100" s="61"/>
      <c r="F100" s="286"/>
      <c r="G100" s="257"/>
      <c r="H100" s="280"/>
      <c r="I100" s="11" t="s">
        <v>613</v>
      </c>
      <c r="J100" s="268"/>
      <c r="K100" s="119">
        <v>110</v>
      </c>
      <c r="L100" s="120">
        <v>40</v>
      </c>
      <c r="M100" s="121">
        <f>SUM(O100:U100)</f>
        <v>38</v>
      </c>
      <c r="N100" s="121">
        <v>38</v>
      </c>
      <c r="O100" s="13"/>
      <c r="P100" s="13"/>
      <c r="Q100" s="13">
        <v>14</v>
      </c>
      <c r="R100" s="13">
        <v>7</v>
      </c>
      <c r="S100" s="13">
        <v>9</v>
      </c>
      <c r="T100" s="13">
        <v>8</v>
      </c>
      <c r="U100" s="13"/>
      <c r="V100" s="270"/>
      <c r="W100" s="22">
        <v>253</v>
      </c>
      <c r="X100" s="122">
        <v>0.7916666666666666</v>
      </c>
      <c r="Y100" s="123">
        <v>0.7708333333333334</v>
      </c>
      <c r="Z100" s="124">
        <v>0.7916666666666666</v>
      </c>
      <c r="AA100" s="124"/>
      <c r="AB100" s="124">
        <v>0.7916666666666666</v>
      </c>
      <c r="AC100" s="124">
        <v>0.7916666666666666</v>
      </c>
      <c r="AD100" s="124">
        <v>0.791666666666667</v>
      </c>
      <c r="AE100" s="126">
        <v>0.7708333333333334</v>
      </c>
      <c r="AF100" s="127"/>
      <c r="AG100" s="326"/>
      <c r="AH100" s="299"/>
      <c r="AI100" s="299"/>
      <c r="AJ100" s="299"/>
      <c r="AK100" s="298"/>
      <c r="AL100" s="299"/>
      <c r="AM100" s="22">
        <v>3</v>
      </c>
      <c r="AN100" s="13"/>
      <c r="AO100" s="138"/>
      <c r="AP100" s="13"/>
      <c r="AQ100" s="13"/>
      <c r="AR100" s="18"/>
      <c r="AS100" s="18"/>
      <c r="AT100" s="18"/>
      <c r="AU100" s="18"/>
      <c r="AV100" s="18"/>
      <c r="AW100" s="17"/>
      <c r="AX100" s="13"/>
      <c r="AY100" s="18"/>
      <c r="AZ100" s="17"/>
      <c r="BA100" s="17"/>
      <c r="BB100" s="18"/>
      <c r="BC100" s="17"/>
      <c r="BD100" s="17"/>
      <c r="BE100" s="18"/>
      <c r="BF100" s="13"/>
      <c r="BG100" s="13"/>
      <c r="BH100" s="13"/>
      <c r="BI100" s="13"/>
      <c r="BJ100" s="13"/>
      <c r="BK100" s="13"/>
      <c r="BL100" s="13"/>
      <c r="BM100" s="29"/>
      <c r="BN100" s="128"/>
      <c r="BO100" s="13"/>
      <c r="BP100" s="299"/>
      <c r="BQ100" s="129">
        <f>K100/N100</f>
        <v>2.8947368421052633</v>
      </c>
    </row>
    <row r="101" spans="1:69" s="31" customFormat="1" ht="13.5" customHeight="1">
      <c r="A101" s="273">
        <v>49</v>
      </c>
      <c r="B101" s="321" t="s">
        <v>595</v>
      </c>
      <c r="C101" s="321" t="str">
        <f>C51</f>
        <v>宮ノ下</v>
      </c>
      <c r="D101" s="90"/>
      <c r="E101" s="63"/>
      <c r="F101" s="281" t="s">
        <v>361</v>
      </c>
      <c r="G101" s="273" t="s">
        <v>590</v>
      </c>
      <c r="H101" s="321" t="e">
        <f>+#REF!</f>
        <v>#REF!</v>
      </c>
      <c r="I101" s="10" t="s">
        <v>598</v>
      </c>
      <c r="J101" s="327" t="s">
        <v>3</v>
      </c>
      <c r="K101" s="141"/>
      <c r="L101" s="142">
        <f>ROUNDDOWN(K102/1.65,0)</f>
        <v>60</v>
      </c>
      <c r="M101" s="183"/>
      <c r="N101" s="183"/>
      <c r="O101" s="142"/>
      <c r="P101" s="142"/>
      <c r="Q101" s="142"/>
      <c r="R101" s="142"/>
      <c r="S101" s="142"/>
      <c r="T101" s="142"/>
      <c r="U101" s="142"/>
      <c r="V101" s="312" t="str">
        <f>VLOOKUP($N102,$A$160:$B$245,2)</f>
        <v>小</v>
      </c>
      <c r="W101" s="23"/>
      <c r="X101" s="177" t="s">
        <v>35</v>
      </c>
      <c r="Y101" s="178"/>
      <c r="Z101" s="178" t="s">
        <v>622</v>
      </c>
      <c r="AA101" s="178"/>
      <c r="AB101" s="178" t="s">
        <v>622</v>
      </c>
      <c r="AC101" s="178" t="s">
        <v>622</v>
      </c>
      <c r="AD101" s="178" t="s">
        <v>622</v>
      </c>
      <c r="AE101" s="181"/>
      <c r="AF101" s="143"/>
      <c r="AG101" s="318">
        <v>3000</v>
      </c>
      <c r="AH101" s="298" t="s">
        <v>791</v>
      </c>
      <c r="AI101" s="298" t="s">
        <v>10</v>
      </c>
      <c r="AJ101" s="298" t="s">
        <v>10</v>
      </c>
      <c r="AK101" s="304"/>
      <c r="AL101" s="298">
        <v>1000</v>
      </c>
      <c r="AM101" s="145">
        <v>1</v>
      </c>
      <c r="AN101" s="26" t="s">
        <v>139</v>
      </c>
      <c r="AO101" s="320" t="s">
        <v>225</v>
      </c>
      <c r="AP101" s="26"/>
      <c r="AQ101" s="26"/>
      <c r="AR101" s="116" t="s">
        <v>261</v>
      </c>
      <c r="AS101" s="116"/>
      <c r="AT101" s="116"/>
      <c r="AU101" s="116"/>
      <c r="AV101" s="116" t="s">
        <v>262</v>
      </c>
      <c r="AW101" s="33"/>
      <c r="AX101" s="37">
        <v>50000</v>
      </c>
      <c r="AY101" s="312" t="s">
        <v>388</v>
      </c>
      <c r="AZ101" s="312" t="s">
        <v>389</v>
      </c>
      <c r="BA101" s="33"/>
      <c r="BB101" s="116"/>
      <c r="BC101" s="33"/>
      <c r="BD101" s="33"/>
      <c r="BE101" s="33"/>
      <c r="BF101" s="26" t="s">
        <v>193</v>
      </c>
      <c r="BG101" s="312" t="s">
        <v>12</v>
      </c>
      <c r="BH101" s="312" t="s">
        <v>106</v>
      </c>
      <c r="BI101" s="312" t="s">
        <v>104</v>
      </c>
      <c r="BJ101" s="312" t="s">
        <v>12</v>
      </c>
      <c r="BK101" s="312" t="s">
        <v>77</v>
      </c>
      <c r="BL101" s="312" t="s">
        <v>72</v>
      </c>
      <c r="BM101" s="323"/>
      <c r="BN101" s="311"/>
      <c r="BO101" s="270"/>
      <c r="BP101" s="299">
        <v>1</v>
      </c>
      <c r="BQ101" s="129"/>
    </row>
    <row r="102" spans="1:69" s="31" customFormat="1" ht="13.5" customHeight="1">
      <c r="A102" s="257"/>
      <c r="B102" s="321"/>
      <c r="C102" s="321"/>
      <c r="D102" s="60"/>
      <c r="E102" s="11"/>
      <c r="F102" s="282"/>
      <c r="G102" s="257"/>
      <c r="H102" s="280"/>
      <c r="I102" s="11" t="s">
        <v>614</v>
      </c>
      <c r="J102" s="268"/>
      <c r="K102" s="141">
        <v>99.75</v>
      </c>
      <c r="L102" s="120">
        <v>42</v>
      </c>
      <c r="M102" s="121">
        <f>SUM(O102:U102)</f>
        <v>42</v>
      </c>
      <c r="N102" s="121">
        <v>17</v>
      </c>
      <c r="O102" s="13"/>
      <c r="P102" s="13"/>
      <c r="Q102" s="13">
        <v>17</v>
      </c>
      <c r="R102" s="13">
        <v>19</v>
      </c>
      <c r="S102" s="13">
        <v>1</v>
      </c>
      <c r="T102" s="13">
        <v>5</v>
      </c>
      <c r="U102" s="13"/>
      <c r="V102" s="270"/>
      <c r="W102" s="22">
        <v>250</v>
      </c>
      <c r="X102" s="122">
        <v>0.75</v>
      </c>
      <c r="Y102" s="123"/>
      <c r="Z102" s="123">
        <v>0.75</v>
      </c>
      <c r="AA102" s="123"/>
      <c r="AB102" s="123">
        <v>0.75</v>
      </c>
      <c r="AC102" s="123">
        <v>0.75</v>
      </c>
      <c r="AD102" s="123">
        <v>0.75</v>
      </c>
      <c r="AE102" s="171"/>
      <c r="AF102" s="127"/>
      <c r="AG102" s="292"/>
      <c r="AH102" s="299"/>
      <c r="AI102" s="299"/>
      <c r="AJ102" s="299"/>
      <c r="AK102" s="298"/>
      <c r="AL102" s="299"/>
      <c r="AM102" s="22">
        <v>3</v>
      </c>
      <c r="AN102" s="149">
        <v>37565</v>
      </c>
      <c r="AO102" s="328"/>
      <c r="AP102" s="13" t="s">
        <v>183</v>
      </c>
      <c r="AQ102" s="13" t="s">
        <v>188</v>
      </c>
      <c r="AR102" s="18" t="s">
        <v>246</v>
      </c>
      <c r="AS102" s="18"/>
      <c r="AT102" s="18"/>
      <c r="AU102" s="18" t="s">
        <v>272</v>
      </c>
      <c r="AV102" s="18" t="s">
        <v>144</v>
      </c>
      <c r="AW102" s="17">
        <v>1200000</v>
      </c>
      <c r="AX102" s="13" t="s">
        <v>387</v>
      </c>
      <c r="AY102" s="270"/>
      <c r="AZ102" s="270"/>
      <c r="BA102" s="17"/>
      <c r="BB102" s="116" t="s">
        <v>198</v>
      </c>
      <c r="BC102" s="33"/>
      <c r="BD102" s="33"/>
      <c r="BE102" s="33"/>
      <c r="BF102" s="13" t="s">
        <v>446</v>
      </c>
      <c r="BG102" s="270"/>
      <c r="BH102" s="270"/>
      <c r="BI102" s="270"/>
      <c r="BJ102" s="270"/>
      <c r="BK102" s="270"/>
      <c r="BL102" s="270"/>
      <c r="BM102" s="314"/>
      <c r="BN102" s="324"/>
      <c r="BO102" s="313"/>
      <c r="BP102" s="299"/>
      <c r="BQ102" s="129">
        <f>+K102/N102</f>
        <v>5.867647058823529</v>
      </c>
    </row>
    <row r="103" spans="1:69" s="31" customFormat="1" ht="13.5" customHeight="1">
      <c r="A103" s="256">
        <v>50</v>
      </c>
      <c r="B103" s="279" t="s">
        <v>880</v>
      </c>
      <c r="C103" s="279" t="s">
        <v>649</v>
      </c>
      <c r="D103" s="58"/>
      <c r="E103" s="59"/>
      <c r="F103" s="285" t="s">
        <v>884</v>
      </c>
      <c r="G103" s="256" t="s">
        <v>230</v>
      </c>
      <c r="H103" s="279" t="e">
        <f>+#REF!</f>
        <v>#REF!</v>
      </c>
      <c r="I103" s="12" t="s">
        <v>598</v>
      </c>
      <c r="J103" s="267" t="s">
        <v>654</v>
      </c>
      <c r="K103" s="107"/>
      <c r="L103" s="108">
        <f>ROUNDDOWN(K104/1.65,0)</f>
        <v>97</v>
      </c>
      <c r="M103" s="109"/>
      <c r="N103" s="109"/>
      <c r="O103" s="108"/>
      <c r="P103" s="108"/>
      <c r="Q103" s="108"/>
      <c r="R103" s="108"/>
      <c r="S103" s="108"/>
      <c r="T103" s="108"/>
      <c r="U103" s="108"/>
      <c r="V103" s="269" t="str">
        <f>VLOOKUP($N104,$A$160:$B$245,2)</f>
        <v>中</v>
      </c>
      <c r="W103" s="21"/>
      <c r="X103" s="110" t="s">
        <v>677</v>
      </c>
      <c r="Y103" s="112" t="s">
        <v>660</v>
      </c>
      <c r="Z103" s="112" t="s">
        <v>660</v>
      </c>
      <c r="AA103" s="112"/>
      <c r="AB103" s="112" t="s">
        <v>660</v>
      </c>
      <c r="AC103" s="112" t="s">
        <v>660</v>
      </c>
      <c r="AD103" s="112" t="s">
        <v>660</v>
      </c>
      <c r="AE103" s="173"/>
      <c r="AF103" s="115"/>
      <c r="AG103" s="28">
        <v>5000</v>
      </c>
      <c r="AH103" s="299"/>
      <c r="AI103" s="299" t="s">
        <v>10</v>
      </c>
      <c r="AJ103" s="299" t="s">
        <v>10</v>
      </c>
      <c r="AK103" s="297" t="s">
        <v>845</v>
      </c>
      <c r="AL103" s="299">
        <v>1000</v>
      </c>
      <c r="AM103" s="24">
        <v>1</v>
      </c>
      <c r="AN103" s="26"/>
      <c r="AO103" s="146"/>
      <c r="AP103" s="26"/>
      <c r="AQ103" s="26"/>
      <c r="AR103" s="116"/>
      <c r="AS103" s="116"/>
      <c r="AT103" s="116"/>
      <c r="AU103" s="116"/>
      <c r="AV103" s="116"/>
      <c r="AW103" s="33"/>
      <c r="AX103" s="26"/>
      <c r="AY103" s="116"/>
      <c r="AZ103" s="33"/>
      <c r="BA103" s="33"/>
      <c r="BB103" s="116"/>
      <c r="BC103" s="33"/>
      <c r="BD103" s="33"/>
      <c r="BE103" s="116"/>
      <c r="BF103" s="26"/>
      <c r="BG103" s="26"/>
      <c r="BH103" s="26"/>
      <c r="BI103" s="26"/>
      <c r="BJ103" s="26"/>
      <c r="BK103" s="26"/>
      <c r="BL103" s="26"/>
      <c r="BM103" s="29"/>
      <c r="BN103" s="133"/>
      <c r="BO103" s="13"/>
      <c r="BP103" s="299">
        <v>3</v>
      </c>
      <c r="BQ103" s="129"/>
    </row>
    <row r="104" spans="1:69" s="31" customFormat="1" ht="13.5" customHeight="1">
      <c r="A104" s="257"/>
      <c r="B104" s="321"/>
      <c r="C104" s="280"/>
      <c r="D104" s="60"/>
      <c r="E104" s="61"/>
      <c r="F104" s="286"/>
      <c r="G104" s="257"/>
      <c r="H104" s="280"/>
      <c r="I104" s="11" t="s">
        <v>675</v>
      </c>
      <c r="J104" s="268"/>
      <c r="K104" s="141">
        <v>160.48</v>
      </c>
      <c r="L104" s="120">
        <v>50</v>
      </c>
      <c r="M104" s="121">
        <f>SUM(O104:U104)</f>
        <v>37</v>
      </c>
      <c r="N104" s="121">
        <v>37</v>
      </c>
      <c r="O104" s="13">
        <v>5</v>
      </c>
      <c r="P104" s="13">
        <v>12</v>
      </c>
      <c r="Q104" s="13">
        <v>6</v>
      </c>
      <c r="R104" s="13">
        <v>4</v>
      </c>
      <c r="S104" s="13">
        <v>6</v>
      </c>
      <c r="T104" s="13">
        <v>4</v>
      </c>
      <c r="U104" s="13"/>
      <c r="V104" s="270"/>
      <c r="W104" s="22">
        <v>281</v>
      </c>
      <c r="X104" s="122">
        <v>0.8020833333333334</v>
      </c>
      <c r="Y104" s="123">
        <v>0.7291666666666666</v>
      </c>
      <c r="Z104" s="124">
        <v>0.8020833333333334</v>
      </c>
      <c r="AA104" s="124"/>
      <c r="AB104" s="124">
        <v>0.8020833333333334</v>
      </c>
      <c r="AC104" s="124">
        <v>0.8020833333333334</v>
      </c>
      <c r="AD104" s="125">
        <v>0.8020833333333334</v>
      </c>
      <c r="AE104" s="171"/>
      <c r="AF104" s="127" t="s">
        <v>864</v>
      </c>
      <c r="AG104" s="95" t="s">
        <v>586</v>
      </c>
      <c r="AH104" s="299"/>
      <c r="AI104" s="299"/>
      <c r="AJ104" s="299"/>
      <c r="AK104" s="298"/>
      <c r="AL104" s="299"/>
      <c r="AM104" s="22">
        <v>3</v>
      </c>
      <c r="AN104" s="26"/>
      <c r="AO104" s="146"/>
      <c r="AP104" s="26"/>
      <c r="AQ104" s="26"/>
      <c r="AR104" s="116"/>
      <c r="AS104" s="116"/>
      <c r="AT104" s="116"/>
      <c r="AU104" s="116"/>
      <c r="AV104" s="116"/>
      <c r="AW104" s="33"/>
      <c r="AX104" s="26"/>
      <c r="AY104" s="116"/>
      <c r="AZ104" s="33"/>
      <c r="BA104" s="33"/>
      <c r="BB104" s="116"/>
      <c r="BC104" s="33"/>
      <c r="BD104" s="33"/>
      <c r="BE104" s="116"/>
      <c r="BF104" s="26"/>
      <c r="BG104" s="26"/>
      <c r="BH104" s="26"/>
      <c r="BI104" s="26"/>
      <c r="BJ104" s="26"/>
      <c r="BK104" s="26"/>
      <c r="BL104" s="26"/>
      <c r="BM104" s="29"/>
      <c r="BN104" s="133"/>
      <c r="BO104" s="13"/>
      <c r="BP104" s="299"/>
      <c r="BQ104" s="129">
        <f>K104/N104</f>
        <v>4.337297297297297</v>
      </c>
    </row>
    <row r="105" spans="1:69" s="31" customFormat="1" ht="13.5" customHeight="1">
      <c r="A105" s="256">
        <v>51</v>
      </c>
      <c r="B105" s="279" t="s">
        <v>646</v>
      </c>
      <c r="C105" s="279" t="s">
        <v>650</v>
      </c>
      <c r="D105" s="58">
        <v>55</v>
      </c>
      <c r="E105" s="59">
        <f>(+O106+P106+Q106)/D105</f>
        <v>0.2909090909090909</v>
      </c>
      <c r="F105" s="281" t="s">
        <v>361</v>
      </c>
      <c r="G105" s="256" t="s">
        <v>656</v>
      </c>
      <c r="H105" s="279" t="e">
        <f>+#REF!</f>
        <v>#REF!</v>
      </c>
      <c r="I105" s="12" t="s">
        <v>598</v>
      </c>
      <c r="J105" s="267" t="s">
        <v>654</v>
      </c>
      <c r="K105" s="107"/>
      <c r="L105" s="108">
        <f>ROUNDDOWN(K106/1.65,0)</f>
        <v>44</v>
      </c>
      <c r="M105" s="109"/>
      <c r="N105" s="109"/>
      <c r="O105" s="108"/>
      <c r="P105" s="108"/>
      <c r="Q105" s="108"/>
      <c r="R105" s="108"/>
      <c r="S105" s="108"/>
      <c r="T105" s="108"/>
      <c r="U105" s="108"/>
      <c r="V105" s="269" t="str">
        <f>VLOOKUP($N106,$A$160:$B$245,2)</f>
        <v>一般</v>
      </c>
      <c r="W105" s="21"/>
      <c r="X105" s="110" t="s">
        <v>776</v>
      </c>
      <c r="Y105" s="111" t="s">
        <v>664</v>
      </c>
      <c r="Z105" s="112" t="s">
        <v>664</v>
      </c>
      <c r="AA105" s="112"/>
      <c r="AB105" s="112" t="s">
        <v>664</v>
      </c>
      <c r="AC105" s="112" t="s">
        <v>664</v>
      </c>
      <c r="AD105" s="113" t="s">
        <v>664</v>
      </c>
      <c r="AE105" s="173"/>
      <c r="AF105" s="143"/>
      <c r="AG105" s="144">
        <v>1500</v>
      </c>
      <c r="AH105" s="299" t="s">
        <v>10</v>
      </c>
      <c r="AI105" s="299" t="s">
        <v>10</v>
      </c>
      <c r="AJ105" s="299" t="s">
        <v>10</v>
      </c>
      <c r="AK105" s="297" t="s">
        <v>843</v>
      </c>
      <c r="AL105" s="32">
        <v>1500</v>
      </c>
      <c r="AM105" s="24">
        <v>2</v>
      </c>
      <c r="AN105" s="20" t="s">
        <v>139</v>
      </c>
      <c r="AO105" s="319" t="s">
        <v>225</v>
      </c>
      <c r="AP105" s="20"/>
      <c r="AQ105" s="20"/>
      <c r="AR105" s="34" t="s">
        <v>261</v>
      </c>
      <c r="AS105" s="34"/>
      <c r="AT105" s="34"/>
      <c r="AU105" s="34"/>
      <c r="AV105" s="34" t="s">
        <v>262</v>
      </c>
      <c r="AW105" s="33"/>
      <c r="AX105" s="37">
        <v>50000</v>
      </c>
      <c r="AY105" s="312" t="s">
        <v>388</v>
      </c>
      <c r="AZ105" s="312" t="s">
        <v>389</v>
      </c>
      <c r="BA105" s="32"/>
      <c r="BB105" s="116"/>
      <c r="BC105" s="33"/>
      <c r="BD105" s="33"/>
      <c r="BE105" s="33"/>
      <c r="BF105" s="26" t="s">
        <v>193</v>
      </c>
      <c r="BG105" s="269" t="s">
        <v>12</v>
      </c>
      <c r="BH105" s="269" t="s">
        <v>106</v>
      </c>
      <c r="BI105" s="269" t="s">
        <v>104</v>
      </c>
      <c r="BJ105" s="269" t="s">
        <v>12</v>
      </c>
      <c r="BK105" s="269" t="s">
        <v>77</v>
      </c>
      <c r="BL105" s="269" t="s">
        <v>72</v>
      </c>
      <c r="BM105" s="314"/>
      <c r="BN105" s="310"/>
      <c r="BO105" s="313"/>
      <c r="BP105" s="299">
        <v>2</v>
      </c>
      <c r="BQ105" s="129"/>
    </row>
    <row r="106" spans="1:69" s="31" customFormat="1" ht="13.5" customHeight="1">
      <c r="A106" s="257"/>
      <c r="B106" s="280"/>
      <c r="C106" s="280"/>
      <c r="D106" s="60">
        <v>112</v>
      </c>
      <c r="E106" s="61">
        <f>M106/D106</f>
        <v>0.20535714285714285</v>
      </c>
      <c r="F106" s="282"/>
      <c r="G106" s="257"/>
      <c r="H106" s="280"/>
      <c r="I106" s="11" t="s">
        <v>669</v>
      </c>
      <c r="J106" s="268"/>
      <c r="K106" s="141">
        <v>73.5</v>
      </c>
      <c r="L106" s="120">
        <v>19</v>
      </c>
      <c r="M106" s="121">
        <f>SUM(O106:U106)</f>
        <v>23</v>
      </c>
      <c r="N106" s="121">
        <v>23</v>
      </c>
      <c r="O106" s="13">
        <v>4</v>
      </c>
      <c r="P106" s="13">
        <v>10</v>
      </c>
      <c r="Q106" s="13">
        <v>2</v>
      </c>
      <c r="R106" s="13">
        <v>4</v>
      </c>
      <c r="S106" s="13">
        <v>3</v>
      </c>
      <c r="T106" s="13"/>
      <c r="U106" s="13"/>
      <c r="V106" s="270"/>
      <c r="W106" s="22">
        <v>250</v>
      </c>
      <c r="X106" s="122">
        <v>0.7708333333333334</v>
      </c>
      <c r="Y106" s="123">
        <v>0.7708333333333334</v>
      </c>
      <c r="Z106" s="124">
        <v>0.7708333333333334</v>
      </c>
      <c r="AA106" s="124"/>
      <c r="AB106" s="124">
        <v>0.7708333333333334</v>
      </c>
      <c r="AC106" s="124">
        <v>0.7708333333333334</v>
      </c>
      <c r="AD106" s="125">
        <v>0.7708333333333334</v>
      </c>
      <c r="AE106" s="171"/>
      <c r="AF106" s="99" t="s">
        <v>629</v>
      </c>
      <c r="AG106" s="95" t="s">
        <v>586</v>
      </c>
      <c r="AH106" s="299"/>
      <c r="AI106" s="299"/>
      <c r="AJ106" s="299"/>
      <c r="AK106" s="298"/>
      <c r="AL106" s="17" t="s">
        <v>800</v>
      </c>
      <c r="AM106" s="22">
        <v>1</v>
      </c>
      <c r="AN106" s="149">
        <v>37565</v>
      </c>
      <c r="AO106" s="328"/>
      <c r="AP106" s="13" t="s">
        <v>183</v>
      </c>
      <c r="AQ106" s="13" t="s">
        <v>188</v>
      </c>
      <c r="AR106" s="18" t="s">
        <v>246</v>
      </c>
      <c r="AS106" s="18"/>
      <c r="AT106" s="18"/>
      <c r="AU106" s="18" t="s">
        <v>272</v>
      </c>
      <c r="AV106" s="18" t="s">
        <v>144</v>
      </c>
      <c r="AW106" s="17">
        <v>1200000</v>
      </c>
      <c r="AX106" s="13" t="s">
        <v>387</v>
      </c>
      <c r="AY106" s="270"/>
      <c r="AZ106" s="270"/>
      <c r="BA106" s="17"/>
      <c r="BB106" s="116" t="s">
        <v>198</v>
      </c>
      <c r="BC106" s="33"/>
      <c r="BD106" s="33"/>
      <c r="BE106" s="33"/>
      <c r="BF106" s="13" t="s">
        <v>446</v>
      </c>
      <c r="BG106" s="270"/>
      <c r="BH106" s="270"/>
      <c r="BI106" s="270"/>
      <c r="BJ106" s="270"/>
      <c r="BK106" s="270"/>
      <c r="BL106" s="270"/>
      <c r="BM106" s="314"/>
      <c r="BN106" s="324"/>
      <c r="BO106" s="313"/>
      <c r="BP106" s="299"/>
      <c r="BQ106" s="129">
        <f>+K106/N106</f>
        <v>3.1956521739130435</v>
      </c>
    </row>
    <row r="107" spans="1:69" s="31" customFormat="1" ht="13.5" customHeight="1">
      <c r="A107" s="256">
        <v>52</v>
      </c>
      <c r="B107" s="279" t="s">
        <v>647</v>
      </c>
      <c r="C107" s="279" t="s">
        <v>651</v>
      </c>
      <c r="D107" s="58"/>
      <c r="E107" s="59"/>
      <c r="F107" s="281" t="s">
        <v>361</v>
      </c>
      <c r="G107" s="256" t="s">
        <v>495</v>
      </c>
      <c r="H107" s="279" t="e">
        <f>+#REF!</f>
        <v>#REF!</v>
      </c>
      <c r="I107" s="12" t="s">
        <v>598</v>
      </c>
      <c r="J107" s="267" t="s">
        <v>654</v>
      </c>
      <c r="K107" s="107"/>
      <c r="L107" s="108">
        <f>ROUNDDOWN(K108/1.65,0)</f>
        <v>66</v>
      </c>
      <c r="M107" s="109"/>
      <c r="N107" s="109"/>
      <c r="O107" s="108"/>
      <c r="P107" s="108"/>
      <c r="Q107" s="108"/>
      <c r="R107" s="108"/>
      <c r="S107" s="108"/>
      <c r="T107" s="108"/>
      <c r="U107" s="108"/>
      <c r="V107" s="269" t="str">
        <f>VLOOKUP($N108,$A$160:$B$245,2)</f>
        <v>中</v>
      </c>
      <c r="W107" s="21"/>
      <c r="X107" s="110" t="s">
        <v>661</v>
      </c>
      <c r="Y107" s="111" t="s">
        <v>555</v>
      </c>
      <c r="Z107" s="112" t="s">
        <v>555</v>
      </c>
      <c r="AA107" s="112"/>
      <c r="AB107" s="112" t="s">
        <v>555</v>
      </c>
      <c r="AC107" s="112" t="s">
        <v>555</v>
      </c>
      <c r="AD107" s="113" t="s">
        <v>555</v>
      </c>
      <c r="AE107" s="173"/>
      <c r="AF107" s="115"/>
      <c r="AG107" s="291">
        <v>4000</v>
      </c>
      <c r="AH107" s="299">
        <v>6000</v>
      </c>
      <c r="AI107" s="299" t="s">
        <v>10</v>
      </c>
      <c r="AJ107" s="299" t="s">
        <v>10</v>
      </c>
      <c r="AK107" s="297" t="s">
        <v>841</v>
      </c>
      <c r="AL107" s="32">
        <v>1000</v>
      </c>
      <c r="AM107" s="24">
        <v>3</v>
      </c>
      <c r="AN107" s="20" t="s">
        <v>139</v>
      </c>
      <c r="AO107" s="319" t="s">
        <v>225</v>
      </c>
      <c r="AP107" s="20"/>
      <c r="AQ107" s="20"/>
      <c r="AR107" s="34" t="s">
        <v>261</v>
      </c>
      <c r="AS107" s="34"/>
      <c r="AT107" s="34"/>
      <c r="AU107" s="34"/>
      <c r="AV107" s="34" t="s">
        <v>262</v>
      </c>
      <c r="AW107" s="33"/>
      <c r="AX107" s="37">
        <v>50000</v>
      </c>
      <c r="AY107" s="312" t="s">
        <v>388</v>
      </c>
      <c r="AZ107" s="312" t="s">
        <v>389</v>
      </c>
      <c r="BA107" s="32"/>
      <c r="BB107" s="116"/>
      <c r="BC107" s="33"/>
      <c r="BD107" s="33"/>
      <c r="BE107" s="33"/>
      <c r="BF107" s="26" t="s">
        <v>193</v>
      </c>
      <c r="BG107" s="269" t="s">
        <v>12</v>
      </c>
      <c r="BH107" s="269" t="s">
        <v>106</v>
      </c>
      <c r="BI107" s="269" t="s">
        <v>104</v>
      </c>
      <c r="BJ107" s="269" t="s">
        <v>12</v>
      </c>
      <c r="BK107" s="269" t="s">
        <v>77</v>
      </c>
      <c r="BL107" s="269" t="s">
        <v>72</v>
      </c>
      <c r="BM107" s="314"/>
      <c r="BN107" s="310"/>
      <c r="BO107" s="313"/>
      <c r="BP107" s="313">
        <v>3</v>
      </c>
      <c r="BQ107" s="129"/>
    </row>
    <row r="108" spans="1:69" s="31" customFormat="1" ht="13.5" customHeight="1">
      <c r="A108" s="257"/>
      <c r="B108" s="280"/>
      <c r="C108" s="280"/>
      <c r="D108" s="60"/>
      <c r="E108" s="61"/>
      <c r="F108" s="282"/>
      <c r="G108" s="257"/>
      <c r="H108" s="280"/>
      <c r="I108" s="11" t="s">
        <v>676</v>
      </c>
      <c r="J108" s="268"/>
      <c r="K108" s="141">
        <v>110</v>
      </c>
      <c r="L108" s="120">
        <v>40</v>
      </c>
      <c r="M108" s="121">
        <f>SUM(O108:U108)</f>
        <v>45</v>
      </c>
      <c r="N108" s="121">
        <v>40</v>
      </c>
      <c r="O108" s="13">
        <v>0</v>
      </c>
      <c r="P108" s="13">
        <v>37</v>
      </c>
      <c r="Q108" s="13">
        <v>8</v>
      </c>
      <c r="R108" s="13"/>
      <c r="S108" s="13"/>
      <c r="T108" s="13"/>
      <c r="U108" s="13"/>
      <c r="V108" s="270"/>
      <c r="W108" s="22">
        <v>257</v>
      </c>
      <c r="X108" s="122">
        <v>0.75</v>
      </c>
      <c r="Y108" s="123">
        <v>0.6875</v>
      </c>
      <c r="Z108" s="124">
        <v>0.75</v>
      </c>
      <c r="AA108" s="124"/>
      <c r="AB108" s="124">
        <v>0.75</v>
      </c>
      <c r="AC108" s="124">
        <v>0.75</v>
      </c>
      <c r="AD108" s="125">
        <v>0.75</v>
      </c>
      <c r="AE108" s="171"/>
      <c r="AF108" s="127"/>
      <c r="AG108" s="292"/>
      <c r="AH108" s="299"/>
      <c r="AI108" s="299"/>
      <c r="AJ108" s="299"/>
      <c r="AK108" s="298"/>
      <c r="AL108" s="17" t="s">
        <v>665</v>
      </c>
      <c r="AM108" s="22">
        <v>0</v>
      </c>
      <c r="AN108" s="149">
        <v>37565</v>
      </c>
      <c r="AO108" s="328"/>
      <c r="AP108" s="13" t="s">
        <v>183</v>
      </c>
      <c r="AQ108" s="13" t="s">
        <v>188</v>
      </c>
      <c r="AR108" s="18" t="s">
        <v>246</v>
      </c>
      <c r="AS108" s="18"/>
      <c r="AT108" s="18"/>
      <c r="AU108" s="18" t="s">
        <v>272</v>
      </c>
      <c r="AV108" s="18" t="s">
        <v>144</v>
      </c>
      <c r="AW108" s="17">
        <v>1200000</v>
      </c>
      <c r="AX108" s="13" t="s">
        <v>387</v>
      </c>
      <c r="AY108" s="270"/>
      <c r="AZ108" s="270"/>
      <c r="BA108" s="17"/>
      <c r="BB108" s="116" t="s">
        <v>198</v>
      </c>
      <c r="BC108" s="33"/>
      <c r="BD108" s="33"/>
      <c r="BE108" s="33"/>
      <c r="BF108" s="13" t="s">
        <v>446</v>
      </c>
      <c r="BG108" s="270"/>
      <c r="BH108" s="270"/>
      <c r="BI108" s="270"/>
      <c r="BJ108" s="270"/>
      <c r="BK108" s="270"/>
      <c r="BL108" s="270"/>
      <c r="BM108" s="314"/>
      <c r="BN108" s="324"/>
      <c r="BO108" s="313"/>
      <c r="BP108" s="313"/>
      <c r="BQ108" s="129">
        <f>+K108/N108</f>
        <v>2.75</v>
      </c>
    </row>
    <row r="109" spans="1:69" s="31" customFormat="1" ht="13.5" customHeight="1">
      <c r="A109" s="256">
        <v>53</v>
      </c>
      <c r="B109" s="279" t="s">
        <v>648</v>
      </c>
      <c r="C109" s="279" t="s">
        <v>652</v>
      </c>
      <c r="D109" s="58"/>
      <c r="E109" s="59"/>
      <c r="F109" s="281" t="s">
        <v>361</v>
      </c>
      <c r="G109" s="256" t="s">
        <v>657</v>
      </c>
      <c r="H109" s="279" t="e">
        <f>+#REF!</f>
        <v>#REF!</v>
      </c>
      <c r="I109" s="12" t="s">
        <v>598</v>
      </c>
      <c r="J109" s="267" t="s">
        <v>654</v>
      </c>
      <c r="K109" s="107"/>
      <c r="L109" s="108">
        <f>ROUNDDOWN(K110/1.65,0)</f>
        <v>71</v>
      </c>
      <c r="M109" s="109"/>
      <c r="N109" s="109"/>
      <c r="O109" s="108"/>
      <c r="P109" s="108"/>
      <c r="Q109" s="108"/>
      <c r="R109" s="108"/>
      <c r="S109" s="108"/>
      <c r="T109" s="108"/>
      <c r="U109" s="108"/>
      <c r="V109" s="269" t="str">
        <f>VLOOKUP($N110,$A$160:$B$245,2)</f>
        <v>一般</v>
      </c>
      <c r="W109" s="21"/>
      <c r="X109" s="110" t="s">
        <v>35</v>
      </c>
      <c r="Y109" s="111" t="s">
        <v>555</v>
      </c>
      <c r="Z109" s="112" t="s">
        <v>8</v>
      </c>
      <c r="AA109" s="112"/>
      <c r="AB109" s="112" t="s">
        <v>555</v>
      </c>
      <c r="AC109" s="112" t="s">
        <v>555</v>
      </c>
      <c r="AD109" s="112" t="s">
        <v>555</v>
      </c>
      <c r="AE109" s="173"/>
      <c r="AF109" s="115"/>
      <c r="AG109" s="325">
        <v>2500</v>
      </c>
      <c r="AH109" s="299">
        <v>8000</v>
      </c>
      <c r="AI109" s="299" t="s">
        <v>10</v>
      </c>
      <c r="AJ109" s="299" t="s">
        <v>10</v>
      </c>
      <c r="AK109" s="297" t="s">
        <v>851</v>
      </c>
      <c r="AL109" s="299">
        <v>1500</v>
      </c>
      <c r="AM109" s="24">
        <v>2</v>
      </c>
      <c r="AN109" s="26"/>
      <c r="AO109" s="146"/>
      <c r="AP109" s="26"/>
      <c r="AQ109" s="26"/>
      <c r="AR109" s="116"/>
      <c r="AS109" s="116"/>
      <c r="AT109" s="116"/>
      <c r="AU109" s="116"/>
      <c r="AV109" s="116"/>
      <c r="AW109" s="33"/>
      <c r="AX109" s="26"/>
      <c r="AY109" s="116"/>
      <c r="AZ109" s="33"/>
      <c r="BA109" s="33"/>
      <c r="BB109" s="116"/>
      <c r="BC109" s="33"/>
      <c r="BD109" s="33"/>
      <c r="BE109" s="116"/>
      <c r="BF109" s="26"/>
      <c r="BG109" s="26"/>
      <c r="BH109" s="26"/>
      <c r="BI109" s="26"/>
      <c r="BJ109" s="26"/>
      <c r="BK109" s="26"/>
      <c r="BL109" s="26"/>
      <c r="BM109" s="29"/>
      <c r="BN109" s="133"/>
      <c r="BO109" s="13"/>
      <c r="BP109" s="255">
        <v>2</v>
      </c>
      <c r="BQ109" s="129"/>
    </row>
    <row r="110" spans="1:69" s="31" customFormat="1" ht="13.5" customHeight="1">
      <c r="A110" s="257"/>
      <c r="B110" s="280"/>
      <c r="C110" s="280"/>
      <c r="D110" s="60"/>
      <c r="E110" s="61"/>
      <c r="F110" s="282"/>
      <c r="G110" s="257"/>
      <c r="H110" s="280"/>
      <c r="I110" s="11" t="s">
        <v>613</v>
      </c>
      <c r="J110" s="268"/>
      <c r="K110" s="141">
        <v>118.07</v>
      </c>
      <c r="L110" s="120">
        <v>40</v>
      </c>
      <c r="M110" s="121">
        <f>SUM(O110:U110)</f>
        <v>22</v>
      </c>
      <c r="N110" s="121">
        <v>22</v>
      </c>
      <c r="O110" s="13"/>
      <c r="P110" s="13"/>
      <c r="Q110" s="13">
        <v>15</v>
      </c>
      <c r="R110" s="13">
        <v>6</v>
      </c>
      <c r="S110" s="13">
        <v>1</v>
      </c>
      <c r="T110" s="13"/>
      <c r="U110" s="13"/>
      <c r="V110" s="270"/>
      <c r="W110" s="22">
        <v>250</v>
      </c>
      <c r="X110" s="122">
        <v>0.7916666666666666</v>
      </c>
      <c r="Y110" s="124">
        <v>0.7916666666666666</v>
      </c>
      <c r="Z110" s="124">
        <v>0.7916666666666666</v>
      </c>
      <c r="AA110" s="124"/>
      <c r="AB110" s="124">
        <v>0.7916666666666666</v>
      </c>
      <c r="AC110" s="124">
        <v>0.7916666666666666</v>
      </c>
      <c r="AD110" s="124">
        <v>0.7916666666666666</v>
      </c>
      <c r="AE110" s="126"/>
      <c r="AF110" s="127"/>
      <c r="AG110" s="326"/>
      <c r="AH110" s="299"/>
      <c r="AI110" s="299"/>
      <c r="AJ110" s="299"/>
      <c r="AK110" s="298"/>
      <c r="AL110" s="299"/>
      <c r="AM110" s="22">
        <v>2</v>
      </c>
      <c r="AN110" s="26"/>
      <c r="AO110" s="146"/>
      <c r="AP110" s="26"/>
      <c r="AQ110" s="26"/>
      <c r="AR110" s="116"/>
      <c r="AS110" s="116"/>
      <c r="AT110" s="116"/>
      <c r="AU110" s="116"/>
      <c r="AV110" s="116"/>
      <c r="AW110" s="33"/>
      <c r="AX110" s="26"/>
      <c r="AY110" s="116"/>
      <c r="AZ110" s="33"/>
      <c r="BA110" s="33"/>
      <c r="BB110" s="116"/>
      <c r="BC110" s="33"/>
      <c r="BD110" s="33"/>
      <c r="BE110" s="116"/>
      <c r="BF110" s="26"/>
      <c r="BG110" s="26"/>
      <c r="BH110" s="26"/>
      <c r="BI110" s="26"/>
      <c r="BJ110" s="26"/>
      <c r="BK110" s="26"/>
      <c r="BL110" s="26"/>
      <c r="BM110" s="29"/>
      <c r="BN110" s="133"/>
      <c r="BO110" s="13"/>
      <c r="BP110" s="255"/>
      <c r="BQ110" s="129">
        <f>K110/N110</f>
        <v>5.366818181818181</v>
      </c>
    </row>
    <row r="111" spans="1:69" s="31" customFormat="1" ht="13.5" customHeight="1">
      <c r="A111" s="256">
        <v>54</v>
      </c>
      <c r="B111" s="279" t="s">
        <v>645</v>
      </c>
      <c r="C111" s="279" t="s">
        <v>653</v>
      </c>
      <c r="D111" s="58"/>
      <c r="E111" s="59"/>
      <c r="F111" s="281" t="s">
        <v>361</v>
      </c>
      <c r="G111" s="256" t="s">
        <v>237</v>
      </c>
      <c r="H111" s="279" t="e">
        <f>+#REF!</f>
        <v>#REF!</v>
      </c>
      <c r="I111" s="12" t="s">
        <v>598</v>
      </c>
      <c r="J111" s="267" t="s">
        <v>654</v>
      </c>
      <c r="K111" s="107"/>
      <c r="L111" s="108">
        <f>ROUNDDOWN(K112/1.65,0)</f>
        <v>66</v>
      </c>
      <c r="M111" s="109"/>
      <c r="N111" s="109"/>
      <c r="O111" s="108"/>
      <c r="P111" s="108"/>
      <c r="Q111" s="108"/>
      <c r="R111" s="108"/>
      <c r="S111" s="108"/>
      <c r="T111" s="108"/>
      <c r="U111" s="108"/>
      <c r="V111" s="269" t="str">
        <f>VLOOKUP($N112,$A$160:$B$245,2)</f>
        <v>一般</v>
      </c>
      <c r="W111" s="21"/>
      <c r="X111" s="110" t="s">
        <v>35</v>
      </c>
      <c r="Y111" s="111" t="s">
        <v>660</v>
      </c>
      <c r="Z111" s="111" t="s">
        <v>663</v>
      </c>
      <c r="AA111" s="111"/>
      <c r="AB111" s="111" t="s">
        <v>663</v>
      </c>
      <c r="AC111" s="111" t="s">
        <v>663</v>
      </c>
      <c r="AD111" s="111" t="s">
        <v>663</v>
      </c>
      <c r="AE111" s="173" t="s">
        <v>777</v>
      </c>
      <c r="AF111" s="316"/>
      <c r="AG111" s="291">
        <v>5000</v>
      </c>
      <c r="AH111" s="299" t="s">
        <v>10</v>
      </c>
      <c r="AI111" s="299" t="s">
        <v>10</v>
      </c>
      <c r="AJ111" s="299" t="s">
        <v>10</v>
      </c>
      <c r="AK111" s="297" t="s">
        <v>845</v>
      </c>
      <c r="AL111" s="299">
        <v>1000</v>
      </c>
      <c r="AM111" s="24">
        <v>3</v>
      </c>
      <c r="AN111" s="20" t="s">
        <v>139</v>
      </c>
      <c r="AO111" s="319" t="s">
        <v>225</v>
      </c>
      <c r="AP111" s="20"/>
      <c r="AQ111" s="20"/>
      <c r="AR111" s="34" t="s">
        <v>261</v>
      </c>
      <c r="AS111" s="34"/>
      <c r="AT111" s="34"/>
      <c r="AU111" s="34"/>
      <c r="AV111" s="34" t="s">
        <v>262</v>
      </c>
      <c r="AW111" s="33"/>
      <c r="AX111" s="37">
        <v>50000</v>
      </c>
      <c r="AY111" s="312" t="s">
        <v>388</v>
      </c>
      <c r="AZ111" s="312" t="s">
        <v>389</v>
      </c>
      <c r="BA111" s="32"/>
      <c r="BB111" s="116"/>
      <c r="BC111" s="33"/>
      <c r="BD111" s="33"/>
      <c r="BE111" s="33"/>
      <c r="BF111" s="26" t="s">
        <v>193</v>
      </c>
      <c r="BG111" s="269" t="s">
        <v>12</v>
      </c>
      <c r="BH111" s="269" t="s">
        <v>106</v>
      </c>
      <c r="BI111" s="269" t="s">
        <v>104</v>
      </c>
      <c r="BJ111" s="269" t="s">
        <v>12</v>
      </c>
      <c r="BK111" s="269" t="s">
        <v>77</v>
      </c>
      <c r="BL111" s="269" t="s">
        <v>72</v>
      </c>
      <c r="BM111" s="314"/>
      <c r="BN111" s="310"/>
      <c r="BO111" s="313"/>
      <c r="BP111" s="299">
        <v>3</v>
      </c>
      <c r="BQ111" s="129"/>
    </row>
    <row r="112" spans="1:69" s="31" customFormat="1" ht="13.5" customHeight="1">
      <c r="A112" s="257"/>
      <c r="B112" s="280"/>
      <c r="C112" s="280"/>
      <c r="D112" s="60"/>
      <c r="E112" s="61"/>
      <c r="F112" s="282"/>
      <c r="G112" s="257"/>
      <c r="H112" s="280"/>
      <c r="I112" s="11" t="s">
        <v>613</v>
      </c>
      <c r="J112" s="268"/>
      <c r="K112" s="141">
        <v>110</v>
      </c>
      <c r="L112" s="120">
        <v>36</v>
      </c>
      <c r="M112" s="121">
        <f>SUM(O112:U112)</f>
        <v>23</v>
      </c>
      <c r="N112" s="121">
        <v>23</v>
      </c>
      <c r="O112" s="13"/>
      <c r="P112" s="13"/>
      <c r="Q112" s="13"/>
      <c r="R112" s="13">
        <v>10</v>
      </c>
      <c r="S112" s="13">
        <v>11</v>
      </c>
      <c r="T112" s="13">
        <v>2</v>
      </c>
      <c r="U112" s="13"/>
      <c r="V112" s="270"/>
      <c r="W112" s="22">
        <v>252</v>
      </c>
      <c r="X112" s="122">
        <v>0.7916666666666666</v>
      </c>
      <c r="Y112" s="123">
        <v>0.7291666666666666</v>
      </c>
      <c r="Z112" s="123">
        <v>0.7916666666666666</v>
      </c>
      <c r="AA112" s="123"/>
      <c r="AB112" s="123">
        <v>0.7916666666666666</v>
      </c>
      <c r="AC112" s="123">
        <v>0.7916666666666666</v>
      </c>
      <c r="AD112" s="123">
        <v>0.7916666666666666</v>
      </c>
      <c r="AE112" s="171">
        <v>0.7291666666666666</v>
      </c>
      <c r="AF112" s="300"/>
      <c r="AG112" s="292"/>
      <c r="AH112" s="299"/>
      <c r="AI112" s="299"/>
      <c r="AJ112" s="299"/>
      <c r="AK112" s="298"/>
      <c r="AL112" s="299"/>
      <c r="AM112" s="22">
        <v>3</v>
      </c>
      <c r="AN112" s="149">
        <v>37565</v>
      </c>
      <c r="AO112" s="328"/>
      <c r="AP112" s="13" t="s">
        <v>183</v>
      </c>
      <c r="AQ112" s="13" t="s">
        <v>188</v>
      </c>
      <c r="AR112" s="18" t="s">
        <v>246</v>
      </c>
      <c r="AS112" s="18"/>
      <c r="AT112" s="18"/>
      <c r="AU112" s="18" t="s">
        <v>272</v>
      </c>
      <c r="AV112" s="18" t="s">
        <v>144</v>
      </c>
      <c r="AW112" s="17">
        <v>1200000</v>
      </c>
      <c r="AX112" s="13" t="s">
        <v>387</v>
      </c>
      <c r="AY112" s="270"/>
      <c r="AZ112" s="270"/>
      <c r="BA112" s="17"/>
      <c r="BB112" s="116" t="s">
        <v>198</v>
      </c>
      <c r="BC112" s="33"/>
      <c r="BD112" s="33"/>
      <c r="BE112" s="33"/>
      <c r="BF112" s="13" t="s">
        <v>446</v>
      </c>
      <c r="BG112" s="270"/>
      <c r="BH112" s="270"/>
      <c r="BI112" s="270"/>
      <c r="BJ112" s="270"/>
      <c r="BK112" s="270"/>
      <c r="BL112" s="270"/>
      <c r="BM112" s="314"/>
      <c r="BN112" s="324"/>
      <c r="BO112" s="313"/>
      <c r="BP112" s="299"/>
      <c r="BQ112" s="129">
        <f>+K112/N112</f>
        <v>4.782608695652174</v>
      </c>
    </row>
    <row r="113" spans="1:69" s="31" customFormat="1" ht="13.5" customHeight="1">
      <c r="A113" s="256">
        <v>55</v>
      </c>
      <c r="B113" s="279" t="s">
        <v>682</v>
      </c>
      <c r="C113" s="279" t="s">
        <v>680</v>
      </c>
      <c r="D113" s="58">
        <v>26</v>
      </c>
      <c r="E113" s="59">
        <f>(+O114+P114+Q114)/D113</f>
        <v>0.3076923076923077</v>
      </c>
      <c r="F113" s="281" t="s">
        <v>361</v>
      </c>
      <c r="G113" s="256" t="s">
        <v>683</v>
      </c>
      <c r="H113" s="279" t="e">
        <f>+#REF!</f>
        <v>#REF!</v>
      </c>
      <c r="I113" s="12" t="s">
        <v>598</v>
      </c>
      <c r="J113" s="267" t="s">
        <v>5</v>
      </c>
      <c r="K113" s="107"/>
      <c r="L113" s="108">
        <f>ROUNDDOWN(K114/1.65,0)</f>
        <v>26</v>
      </c>
      <c r="M113" s="109"/>
      <c r="N113" s="109"/>
      <c r="O113" s="108"/>
      <c r="P113" s="108"/>
      <c r="Q113" s="108"/>
      <c r="R113" s="108"/>
      <c r="S113" s="108"/>
      <c r="T113" s="108"/>
      <c r="U113" s="108"/>
      <c r="V113" s="269" t="str">
        <f>VLOOKUP($N114,$A$160:$B$245,2)</f>
        <v>小</v>
      </c>
      <c r="W113" s="21"/>
      <c r="X113" s="110" t="s">
        <v>685</v>
      </c>
      <c r="Y113" s="112" t="s">
        <v>8</v>
      </c>
      <c r="Z113" s="112" t="s">
        <v>732</v>
      </c>
      <c r="AA113" s="112" t="s">
        <v>732</v>
      </c>
      <c r="AB113" s="112" t="s">
        <v>732</v>
      </c>
      <c r="AC113" s="112" t="s">
        <v>732</v>
      </c>
      <c r="AD113" s="112" t="s">
        <v>732</v>
      </c>
      <c r="AE113" s="173"/>
      <c r="AF113" s="115"/>
      <c r="AG113" s="325">
        <v>3000</v>
      </c>
      <c r="AH113" s="299" t="s">
        <v>10</v>
      </c>
      <c r="AI113" s="299" t="s">
        <v>10</v>
      </c>
      <c r="AJ113" s="299" t="s">
        <v>10</v>
      </c>
      <c r="AK113" s="297"/>
      <c r="AL113" s="299">
        <v>1000</v>
      </c>
      <c r="AM113" s="24">
        <v>1</v>
      </c>
      <c r="AN113" s="26"/>
      <c r="AO113" s="146"/>
      <c r="AP113" s="26"/>
      <c r="AQ113" s="26"/>
      <c r="AR113" s="116"/>
      <c r="AS113" s="116"/>
      <c r="AT113" s="116"/>
      <c r="AU113" s="116"/>
      <c r="AV113" s="116"/>
      <c r="AW113" s="33"/>
      <c r="AX113" s="26"/>
      <c r="AY113" s="116"/>
      <c r="AZ113" s="33"/>
      <c r="BA113" s="33"/>
      <c r="BB113" s="116"/>
      <c r="BC113" s="33"/>
      <c r="BD113" s="33"/>
      <c r="BE113" s="116"/>
      <c r="BF113" s="26"/>
      <c r="BG113" s="26"/>
      <c r="BH113" s="26"/>
      <c r="BI113" s="26"/>
      <c r="BJ113" s="26"/>
      <c r="BK113" s="26"/>
      <c r="BL113" s="26"/>
      <c r="BM113" s="29"/>
      <c r="BN113" s="133"/>
      <c r="BO113" s="13"/>
      <c r="BP113" s="255">
        <v>0</v>
      </c>
      <c r="BQ113" s="129"/>
    </row>
    <row r="114" spans="1:69" s="31" customFormat="1" ht="13.5" customHeight="1">
      <c r="A114" s="257"/>
      <c r="B114" s="280"/>
      <c r="C114" s="280"/>
      <c r="D114" s="60">
        <v>48</v>
      </c>
      <c r="E114" s="61">
        <f>M114/D114</f>
        <v>0.2708333333333333</v>
      </c>
      <c r="F114" s="282"/>
      <c r="G114" s="257"/>
      <c r="H114" s="280"/>
      <c r="I114" s="11" t="s">
        <v>684</v>
      </c>
      <c r="J114" s="268"/>
      <c r="K114" s="141">
        <v>43.35</v>
      </c>
      <c r="L114" s="120">
        <v>19</v>
      </c>
      <c r="M114" s="121">
        <f>SUM(O114:U114)</f>
        <v>13</v>
      </c>
      <c r="N114" s="121">
        <v>13</v>
      </c>
      <c r="O114" s="13">
        <v>1</v>
      </c>
      <c r="P114" s="13">
        <v>4</v>
      </c>
      <c r="Q114" s="13">
        <v>3</v>
      </c>
      <c r="R114" s="13">
        <v>2</v>
      </c>
      <c r="S114" s="13">
        <v>1</v>
      </c>
      <c r="T114" s="13">
        <v>2</v>
      </c>
      <c r="U114" s="13"/>
      <c r="V114" s="270"/>
      <c r="W114" s="22">
        <v>250</v>
      </c>
      <c r="X114" s="122">
        <v>0.7708333333333334</v>
      </c>
      <c r="Y114" s="123">
        <v>0.75</v>
      </c>
      <c r="Z114" s="124">
        <v>0.7708333333333334</v>
      </c>
      <c r="AA114" s="124">
        <v>0.7708333333333334</v>
      </c>
      <c r="AB114" s="124">
        <v>0.7708333333333334</v>
      </c>
      <c r="AC114" s="124">
        <v>0.7708333333333334</v>
      </c>
      <c r="AD114" s="124">
        <v>0.7708333333333334</v>
      </c>
      <c r="AE114" s="126"/>
      <c r="AF114" s="127"/>
      <c r="AG114" s="326"/>
      <c r="AH114" s="299"/>
      <c r="AI114" s="299"/>
      <c r="AJ114" s="299"/>
      <c r="AK114" s="298"/>
      <c r="AL114" s="299"/>
      <c r="AM114" s="22">
        <v>4</v>
      </c>
      <c r="AN114" s="26"/>
      <c r="AO114" s="146"/>
      <c r="AP114" s="26"/>
      <c r="AQ114" s="26"/>
      <c r="AR114" s="116"/>
      <c r="AS114" s="116"/>
      <c r="AT114" s="116"/>
      <c r="AU114" s="116"/>
      <c r="AV114" s="116"/>
      <c r="AW114" s="33"/>
      <c r="AX114" s="26"/>
      <c r="AY114" s="116"/>
      <c r="AZ114" s="33"/>
      <c r="BA114" s="33"/>
      <c r="BB114" s="116"/>
      <c r="BC114" s="33"/>
      <c r="BD114" s="33"/>
      <c r="BE114" s="116"/>
      <c r="BF114" s="26"/>
      <c r="BG114" s="26"/>
      <c r="BH114" s="26"/>
      <c r="BI114" s="26"/>
      <c r="BJ114" s="26"/>
      <c r="BK114" s="26"/>
      <c r="BL114" s="26"/>
      <c r="BM114" s="29"/>
      <c r="BN114" s="133"/>
      <c r="BO114" s="13"/>
      <c r="BP114" s="255"/>
      <c r="BQ114" s="129">
        <f>K114/N114</f>
        <v>3.3346153846153848</v>
      </c>
    </row>
    <row r="115" spans="1:69" s="31" customFormat="1" ht="13.5" customHeight="1">
      <c r="A115" s="256">
        <v>56</v>
      </c>
      <c r="B115" s="279" t="s">
        <v>686</v>
      </c>
      <c r="C115" s="278" t="s">
        <v>532</v>
      </c>
      <c r="D115" s="58"/>
      <c r="E115" s="59"/>
      <c r="F115" s="281" t="s">
        <v>361</v>
      </c>
      <c r="G115" s="256" t="s">
        <v>569</v>
      </c>
      <c r="H115" s="279" t="s">
        <v>655</v>
      </c>
      <c r="I115" s="12" t="s">
        <v>598</v>
      </c>
      <c r="J115" s="267" t="s">
        <v>5</v>
      </c>
      <c r="K115" s="107"/>
      <c r="L115" s="108">
        <f>ROUNDDOWN(K116/1.65,0)</f>
        <v>36</v>
      </c>
      <c r="M115" s="109"/>
      <c r="N115" s="109"/>
      <c r="O115" s="108"/>
      <c r="P115" s="108"/>
      <c r="Q115" s="108"/>
      <c r="R115" s="108"/>
      <c r="S115" s="108"/>
      <c r="T115" s="108"/>
      <c r="U115" s="108"/>
      <c r="V115" s="269" t="str">
        <f>VLOOKUP($N116,$A$160:$B$245,2)</f>
        <v>一般</v>
      </c>
      <c r="W115" s="21"/>
      <c r="X115" s="110" t="s">
        <v>775</v>
      </c>
      <c r="Y115" s="111" t="s">
        <v>9</v>
      </c>
      <c r="Z115" s="112" t="s">
        <v>556</v>
      </c>
      <c r="AA115" s="112" t="s">
        <v>556</v>
      </c>
      <c r="AB115" s="112" t="s">
        <v>556</v>
      </c>
      <c r="AC115" s="112" t="s">
        <v>556</v>
      </c>
      <c r="AD115" s="113" t="s">
        <v>556</v>
      </c>
      <c r="AE115" s="173"/>
      <c r="AF115" s="316"/>
      <c r="AG115" s="291">
        <v>5000</v>
      </c>
      <c r="AH115" s="299" t="s">
        <v>10</v>
      </c>
      <c r="AI115" s="299" t="s">
        <v>10</v>
      </c>
      <c r="AJ115" s="299" t="s">
        <v>10</v>
      </c>
      <c r="AK115" s="297" t="s">
        <v>860</v>
      </c>
      <c r="AL115" s="299">
        <v>1000</v>
      </c>
      <c r="AM115" s="24">
        <v>2</v>
      </c>
      <c r="AN115" s="20" t="s">
        <v>139</v>
      </c>
      <c r="AO115" s="319" t="s">
        <v>225</v>
      </c>
      <c r="AP115" s="20"/>
      <c r="AQ115" s="20"/>
      <c r="AR115" s="34" t="s">
        <v>261</v>
      </c>
      <c r="AS115" s="34"/>
      <c r="AT115" s="34"/>
      <c r="AU115" s="34"/>
      <c r="AV115" s="34" t="s">
        <v>262</v>
      </c>
      <c r="AW115" s="33"/>
      <c r="AX115" s="37">
        <v>50000</v>
      </c>
      <c r="AY115" s="312" t="s">
        <v>388</v>
      </c>
      <c r="AZ115" s="312" t="s">
        <v>389</v>
      </c>
      <c r="BA115" s="32"/>
      <c r="BB115" s="116"/>
      <c r="BC115" s="33"/>
      <c r="BD115" s="33"/>
      <c r="BE115" s="33"/>
      <c r="BF115" s="26" t="s">
        <v>193</v>
      </c>
      <c r="BG115" s="269" t="s">
        <v>12</v>
      </c>
      <c r="BH115" s="269" t="s">
        <v>106</v>
      </c>
      <c r="BI115" s="269" t="s">
        <v>104</v>
      </c>
      <c r="BJ115" s="269" t="s">
        <v>12</v>
      </c>
      <c r="BK115" s="269" t="s">
        <v>77</v>
      </c>
      <c r="BL115" s="269" t="s">
        <v>72</v>
      </c>
      <c r="BM115" s="314"/>
      <c r="BN115" s="310"/>
      <c r="BO115" s="313"/>
      <c r="BP115" s="299">
        <v>3</v>
      </c>
      <c r="BQ115" s="129"/>
    </row>
    <row r="116" spans="1:69" s="31" customFormat="1" ht="13.5" customHeight="1">
      <c r="A116" s="273"/>
      <c r="B116" s="321"/>
      <c r="C116" s="322"/>
      <c r="D116" s="68"/>
      <c r="E116" s="63"/>
      <c r="F116" s="282"/>
      <c r="G116" s="273"/>
      <c r="H116" s="321"/>
      <c r="I116" s="10" t="s">
        <v>605</v>
      </c>
      <c r="J116" s="327"/>
      <c r="K116" s="141">
        <v>60.75</v>
      </c>
      <c r="L116" s="175">
        <v>36</v>
      </c>
      <c r="M116" s="121">
        <f>SUM(O116:U116)</f>
        <v>27</v>
      </c>
      <c r="N116" s="121">
        <v>27</v>
      </c>
      <c r="O116" s="13"/>
      <c r="P116" s="13">
        <v>18</v>
      </c>
      <c r="Q116" s="13">
        <v>9</v>
      </c>
      <c r="R116" s="13"/>
      <c r="S116" s="13"/>
      <c r="T116" s="13"/>
      <c r="U116" s="13"/>
      <c r="V116" s="270"/>
      <c r="W116" s="23">
        <v>282</v>
      </c>
      <c r="X116" s="177">
        <v>0.75</v>
      </c>
      <c r="Y116" s="178">
        <v>0.75</v>
      </c>
      <c r="Z116" s="179">
        <v>0.75</v>
      </c>
      <c r="AA116" s="179">
        <v>0.75</v>
      </c>
      <c r="AB116" s="179">
        <v>0.75</v>
      </c>
      <c r="AC116" s="179">
        <v>0.75</v>
      </c>
      <c r="AD116" s="180">
        <v>0.75</v>
      </c>
      <c r="AE116" s="181"/>
      <c r="AF116" s="317"/>
      <c r="AG116" s="318"/>
      <c r="AH116" s="297"/>
      <c r="AI116" s="297"/>
      <c r="AJ116" s="297"/>
      <c r="AK116" s="298"/>
      <c r="AL116" s="297"/>
      <c r="AM116" s="23">
        <v>3</v>
      </c>
      <c r="AN116" s="182">
        <v>37565</v>
      </c>
      <c r="AO116" s="320"/>
      <c r="AP116" s="26" t="s">
        <v>183</v>
      </c>
      <c r="AQ116" s="26" t="s">
        <v>188</v>
      </c>
      <c r="AR116" s="116" t="s">
        <v>246</v>
      </c>
      <c r="AS116" s="116"/>
      <c r="AT116" s="116"/>
      <c r="AU116" s="116" t="s">
        <v>272</v>
      </c>
      <c r="AV116" s="116" t="s">
        <v>144</v>
      </c>
      <c r="AW116" s="33">
        <v>1200000</v>
      </c>
      <c r="AX116" s="26" t="s">
        <v>387</v>
      </c>
      <c r="AY116" s="312"/>
      <c r="AZ116" s="312"/>
      <c r="BA116" s="33"/>
      <c r="BB116" s="116" t="s">
        <v>198</v>
      </c>
      <c r="BC116" s="33"/>
      <c r="BD116" s="33"/>
      <c r="BE116" s="33"/>
      <c r="BF116" s="26" t="s">
        <v>446</v>
      </c>
      <c r="BG116" s="312"/>
      <c r="BH116" s="312"/>
      <c r="BI116" s="312"/>
      <c r="BJ116" s="312"/>
      <c r="BK116" s="312"/>
      <c r="BL116" s="312"/>
      <c r="BM116" s="315"/>
      <c r="BN116" s="311"/>
      <c r="BO116" s="269"/>
      <c r="BP116" s="299"/>
      <c r="BQ116" s="129">
        <f>+K116/N116</f>
        <v>2.25</v>
      </c>
    </row>
    <row r="117" spans="1:69" s="31" customFormat="1" ht="13.5" customHeight="1">
      <c r="A117" s="256">
        <v>57</v>
      </c>
      <c r="B117" s="305" t="s">
        <v>748</v>
      </c>
      <c r="C117" s="307" t="s">
        <v>479</v>
      </c>
      <c r="D117" s="69"/>
      <c r="E117" s="70"/>
      <c r="F117" s="281" t="s">
        <v>361</v>
      </c>
      <c r="G117" s="54" t="s">
        <v>480</v>
      </c>
      <c r="H117" s="279" t="s">
        <v>699</v>
      </c>
      <c r="I117" s="12" t="s">
        <v>720</v>
      </c>
      <c r="J117" s="267" t="s">
        <v>724</v>
      </c>
      <c r="K117" s="107"/>
      <c r="L117" s="108">
        <f>ROUNDDOWN(K118/1.65,0)</f>
        <v>41</v>
      </c>
      <c r="M117" s="109"/>
      <c r="N117" s="109"/>
      <c r="O117" s="108"/>
      <c r="P117" s="108"/>
      <c r="Q117" s="108"/>
      <c r="R117" s="108"/>
      <c r="S117" s="108"/>
      <c r="T117" s="108"/>
      <c r="U117" s="108"/>
      <c r="V117" s="269" t="str">
        <f>VLOOKUP($N118,$A$160:$B$245,2)</f>
        <v>一般</v>
      </c>
      <c r="W117" s="21"/>
      <c r="X117" s="184" t="s">
        <v>705</v>
      </c>
      <c r="Y117" s="185" t="s">
        <v>706</v>
      </c>
      <c r="Z117" s="185" t="s">
        <v>706</v>
      </c>
      <c r="AA117" s="185" t="s">
        <v>706</v>
      </c>
      <c r="AB117" s="185" t="s">
        <v>706</v>
      </c>
      <c r="AC117" s="186" t="s">
        <v>706</v>
      </c>
      <c r="AD117" s="187" t="s">
        <v>706</v>
      </c>
      <c r="AE117" s="173"/>
      <c r="AF117" s="115" t="s">
        <v>630</v>
      </c>
      <c r="AG117" s="34">
        <v>4000</v>
      </c>
      <c r="AH117" s="293" t="s">
        <v>736</v>
      </c>
      <c r="AI117" s="294"/>
      <c r="AJ117" s="291"/>
      <c r="AK117" s="297" t="s">
        <v>847</v>
      </c>
      <c r="AL117" s="297">
        <v>1500</v>
      </c>
      <c r="AM117" s="24">
        <v>1</v>
      </c>
      <c r="AN117" s="188"/>
      <c r="AO117" s="136"/>
      <c r="AP117" s="166"/>
      <c r="AQ117" s="166"/>
      <c r="AR117" s="34"/>
      <c r="AS117" s="34"/>
      <c r="AT117" s="34"/>
      <c r="AU117" s="34"/>
      <c r="AV117" s="34"/>
      <c r="AW117" s="34"/>
      <c r="AX117" s="166"/>
      <c r="AY117" s="166"/>
      <c r="AZ117" s="166"/>
      <c r="BA117" s="34"/>
      <c r="BB117" s="34"/>
      <c r="BC117" s="34"/>
      <c r="BD117" s="34"/>
      <c r="BE117" s="34"/>
      <c r="BF117" s="166"/>
      <c r="BG117" s="166"/>
      <c r="BH117" s="166"/>
      <c r="BI117" s="166"/>
      <c r="BJ117" s="166"/>
      <c r="BK117" s="166"/>
      <c r="BL117" s="189"/>
      <c r="BM117" s="117"/>
      <c r="BN117" s="117"/>
      <c r="BO117" s="166"/>
      <c r="BP117" s="299">
        <v>1</v>
      </c>
      <c r="BQ117" s="129"/>
    </row>
    <row r="118" spans="1:69" s="31" customFormat="1" ht="13.5" customHeight="1">
      <c r="A118" s="273"/>
      <c r="B118" s="306"/>
      <c r="C118" s="308"/>
      <c r="D118" s="60"/>
      <c r="E118" s="61"/>
      <c r="F118" s="282"/>
      <c r="G118" s="53" t="s">
        <v>341</v>
      </c>
      <c r="H118" s="280"/>
      <c r="I118" s="11" t="s">
        <v>599</v>
      </c>
      <c r="J118" s="268"/>
      <c r="K118" s="119">
        <v>69</v>
      </c>
      <c r="L118" s="190">
        <v>40</v>
      </c>
      <c r="M118" s="121">
        <f>SUM(O118:U118)</f>
        <v>33</v>
      </c>
      <c r="N118" s="121">
        <v>32</v>
      </c>
      <c r="O118" s="13">
        <v>11</v>
      </c>
      <c r="P118" s="13">
        <v>10</v>
      </c>
      <c r="Q118" s="13">
        <v>10</v>
      </c>
      <c r="R118" s="13">
        <v>2</v>
      </c>
      <c r="S118" s="13"/>
      <c r="T118" s="13"/>
      <c r="U118" s="13"/>
      <c r="V118" s="270"/>
      <c r="W118" s="22">
        <v>254</v>
      </c>
      <c r="X118" s="191">
        <v>0.7604166666666666</v>
      </c>
      <c r="Y118" s="192">
        <v>0.7708333333333334</v>
      </c>
      <c r="Z118" s="192">
        <v>0.7604166666666666</v>
      </c>
      <c r="AA118" s="192">
        <v>0.7604166666666666</v>
      </c>
      <c r="AB118" s="192">
        <v>0.7604166666666666</v>
      </c>
      <c r="AC118" s="193">
        <v>0.7604166666666666</v>
      </c>
      <c r="AD118" s="194">
        <v>0.7604166666666666</v>
      </c>
      <c r="AE118" s="181"/>
      <c r="AF118" s="127" t="s">
        <v>623</v>
      </c>
      <c r="AG118" s="18">
        <v>2500</v>
      </c>
      <c r="AH118" s="295"/>
      <c r="AI118" s="296"/>
      <c r="AJ118" s="292"/>
      <c r="AK118" s="298"/>
      <c r="AL118" s="298"/>
      <c r="AM118" s="22">
        <v>2</v>
      </c>
      <c r="AN118" s="195"/>
      <c r="AO118" s="151"/>
      <c r="AP118" s="167"/>
      <c r="AQ118" s="167"/>
      <c r="AR118" s="18"/>
      <c r="AS118" s="18"/>
      <c r="AT118" s="18"/>
      <c r="AU118" s="18"/>
      <c r="AV118" s="18"/>
      <c r="AW118" s="18"/>
      <c r="AX118" s="167"/>
      <c r="AY118" s="167"/>
      <c r="AZ118" s="167"/>
      <c r="BA118" s="18"/>
      <c r="BB118" s="18"/>
      <c r="BC118" s="18"/>
      <c r="BD118" s="18"/>
      <c r="BE118" s="18"/>
      <c r="BF118" s="167"/>
      <c r="BG118" s="167"/>
      <c r="BH118" s="167"/>
      <c r="BI118" s="167"/>
      <c r="BJ118" s="167"/>
      <c r="BK118" s="167"/>
      <c r="BL118" s="196"/>
      <c r="BM118" s="128"/>
      <c r="BN118" s="128"/>
      <c r="BO118" s="167"/>
      <c r="BP118" s="299"/>
      <c r="BQ118" s="129">
        <f>+K118/N118</f>
        <v>2.15625</v>
      </c>
    </row>
    <row r="119" spans="1:69" s="31" customFormat="1" ht="13.5" customHeight="1">
      <c r="A119" s="256">
        <v>58</v>
      </c>
      <c r="B119" s="305" t="s">
        <v>749</v>
      </c>
      <c r="C119" s="307" t="s">
        <v>479</v>
      </c>
      <c r="D119" s="69"/>
      <c r="E119" s="70"/>
      <c r="F119" s="281" t="s">
        <v>361</v>
      </c>
      <c r="G119" s="54" t="s">
        <v>480</v>
      </c>
      <c r="H119" s="279" t="s">
        <v>699</v>
      </c>
      <c r="I119" s="12" t="s">
        <v>721</v>
      </c>
      <c r="J119" s="267" t="s">
        <v>723</v>
      </c>
      <c r="K119" s="107"/>
      <c r="L119" s="108">
        <f>ROUNDDOWN(K120/1.65,0)</f>
        <v>41</v>
      </c>
      <c r="M119" s="109"/>
      <c r="N119" s="109"/>
      <c r="O119" s="108"/>
      <c r="P119" s="108"/>
      <c r="Q119" s="108"/>
      <c r="R119" s="108"/>
      <c r="S119" s="108"/>
      <c r="T119" s="108"/>
      <c r="U119" s="108"/>
      <c r="V119" s="269" t="str">
        <f>VLOOKUP($N120,$A$160:$B$245,2)</f>
        <v>一般</v>
      </c>
      <c r="W119" s="21"/>
      <c r="X119" s="184" t="s">
        <v>707</v>
      </c>
      <c r="Y119" s="185" t="s">
        <v>706</v>
      </c>
      <c r="Z119" s="185" t="s">
        <v>708</v>
      </c>
      <c r="AA119" s="185" t="s">
        <v>708</v>
      </c>
      <c r="AB119" s="185" t="s">
        <v>708</v>
      </c>
      <c r="AC119" s="185" t="s">
        <v>708</v>
      </c>
      <c r="AD119" s="185" t="s">
        <v>708</v>
      </c>
      <c r="AE119" s="173"/>
      <c r="AF119" s="115" t="s">
        <v>713</v>
      </c>
      <c r="AG119" s="34">
        <v>4000</v>
      </c>
      <c r="AH119" s="293" t="s">
        <v>736</v>
      </c>
      <c r="AI119" s="294"/>
      <c r="AJ119" s="291"/>
      <c r="AK119" s="297" t="s">
        <v>847</v>
      </c>
      <c r="AL119" s="297">
        <v>1500</v>
      </c>
      <c r="AM119" s="24">
        <v>2</v>
      </c>
      <c r="AN119" s="188"/>
      <c r="AO119" s="136"/>
      <c r="AP119" s="166"/>
      <c r="AQ119" s="166"/>
      <c r="AR119" s="34"/>
      <c r="AS119" s="34"/>
      <c r="AT119" s="34"/>
      <c r="AU119" s="34"/>
      <c r="AV119" s="34"/>
      <c r="AW119" s="34"/>
      <c r="AX119" s="166"/>
      <c r="AY119" s="166"/>
      <c r="AZ119" s="166"/>
      <c r="BA119" s="34"/>
      <c r="BB119" s="34"/>
      <c r="BC119" s="34"/>
      <c r="BD119" s="34"/>
      <c r="BE119" s="34"/>
      <c r="BF119" s="166"/>
      <c r="BG119" s="166"/>
      <c r="BH119" s="166"/>
      <c r="BI119" s="166"/>
      <c r="BJ119" s="166"/>
      <c r="BK119" s="166"/>
      <c r="BL119" s="189"/>
      <c r="BM119" s="117"/>
      <c r="BN119" s="117"/>
      <c r="BO119" s="166"/>
      <c r="BP119" s="299">
        <v>1</v>
      </c>
      <c r="BQ119" s="129"/>
    </row>
    <row r="120" spans="1:69" s="31" customFormat="1" ht="13.5" customHeight="1">
      <c r="A120" s="273"/>
      <c r="B120" s="306"/>
      <c r="C120" s="308"/>
      <c r="D120" s="60"/>
      <c r="E120" s="61"/>
      <c r="F120" s="282"/>
      <c r="G120" s="53" t="s">
        <v>341</v>
      </c>
      <c r="H120" s="280"/>
      <c r="I120" s="11" t="s">
        <v>599</v>
      </c>
      <c r="J120" s="268"/>
      <c r="K120" s="119">
        <v>69</v>
      </c>
      <c r="L120" s="190">
        <v>40</v>
      </c>
      <c r="M120" s="121">
        <f>SUM(O120:U120)</f>
        <v>32</v>
      </c>
      <c r="N120" s="121">
        <v>31</v>
      </c>
      <c r="O120" s="13">
        <v>12</v>
      </c>
      <c r="P120" s="13">
        <v>11</v>
      </c>
      <c r="Q120" s="13">
        <v>7</v>
      </c>
      <c r="R120" s="13">
        <v>2</v>
      </c>
      <c r="S120" s="13"/>
      <c r="T120" s="13"/>
      <c r="U120" s="13"/>
      <c r="V120" s="270"/>
      <c r="W120" s="22">
        <v>258</v>
      </c>
      <c r="X120" s="191">
        <v>0.8020833333333334</v>
      </c>
      <c r="Y120" s="192">
        <v>0.7708333333333334</v>
      </c>
      <c r="Z120" s="192">
        <v>0.8020833333333334</v>
      </c>
      <c r="AA120" s="192">
        <v>0.8020833333333334</v>
      </c>
      <c r="AB120" s="192">
        <v>0.8020833333333334</v>
      </c>
      <c r="AC120" s="193">
        <v>0.8020833333333334</v>
      </c>
      <c r="AD120" s="194">
        <v>0.8020833333333334</v>
      </c>
      <c r="AE120" s="181"/>
      <c r="AF120" s="127" t="s">
        <v>623</v>
      </c>
      <c r="AG120" s="18">
        <v>2500</v>
      </c>
      <c r="AH120" s="295"/>
      <c r="AI120" s="296"/>
      <c r="AJ120" s="292"/>
      <c r="AK120" s="298"/>
      <c r="AL120" s="298"/>
      <c r="AM120" s="22">
        <v>1</v>
      </c>
      <c r="AN120" s="195"/>
      <c r="AO120" s="151"/>
      <c r="AP120" s="167"/>
      <c r="AQ120" s="167"/>
      <c r="AR120" s="18"/>
      <c r="AS120" s="18"/>
      <c r="AT120" s="18"/>
      <c r="AU120" s="18"/>
      <c r="AV120" s="18"/>
      <c r="AW120" s="18"/>
      <c r="AX120" s="167"/>
      <c r="AY120" s="167"/>
      <c r="AZ120" s="167"/>
      <c r="BA120" s="18"/>
      <c r="BB120" s="18"/>
      <c r="BC120" s="18"/>
      <c r="BD120" s="18"/>
      <c r="BE120" s="18"/>
      <c r="BF120" s="167"/>
      <c r="BG120" s="167"/>
      <c r="BH120" s="167"/>
      <c r="BI120" s="167"/>
      <c r="BJ120" s="167"/>
      <c r="BK120" s="167"/>
      <c r="BL120" s="196"/>
      <c r="BM120" s="128"/>
      <c r="BN120" s="128"/>
      <c r="BO120" s="167"/>
      <c r="BP120" s="299"/>
      <c r="BQ120" s="129">
        <f>+K120/N120</f>
        <v>2.225806451612903</v>
      </c>
    </row>
    <row r="121" spans="1:69" s="31" customFormat="1" ht="13.5" customHeight="1">
      <c r="A121" s="256">
        <v>59</v>
      </c>
      <c r="B121" s="305" t="s">
        <v>750</v>
      </c>
      <c r="C121" s="307" t="s">
        <v>479</v>
      </c>
      <c r="D121" s="69"/>
      <c r="E121" s="70"/>
      <c r="F121" s="281" t="s">
        <v>361</v>
      </c>
      <c r="G121" s="54" t="s">
        <v>480</v>
      </c>
      <c r="H121" s="279" t="s">
        <v>699</v>
      </c>
      <c r="I121" s="12" t="s">
        <v>721</v>
      </c>
      <c r="J121" s="267" t="s">
        <v>723</v>
      </c>
      <c r="K121" s="107"/>
      <c r="L121" s="108">
        <f>ROUNDDOWN(K122/1.65,0)</f>
        <v>41</v>
      </c>
      <c r="M121" s="109"/>
      <c r="N121" s="109"/>
      <c r="O121" s="108"/>
      <c r="P121" s="108"/>
      <c r="Q121" s="108"/>
      <c r="R121" s="108"/>
      <c r="S121" s="108"/>
      <c r="T121" s="108"/>
      <c r="U121" s="108"/>
      <c r="V121" s="269" t="str">
        <f>VLOOKUP($N122,$A$160:$B$245,2)</f>
        <v>一般</v>
      </c>
      <c r="W121" s="21"/>
      <c r="X121" s="184" t="s">
        <v>705</v>
      </c>
      <c r="Y121" s="185" t="s">
        <v>706</v>
      </c>
      <c r="Z121" s="185" t="s">
        <v>706</v>
      </c>
      <c r="AA121" s="185" t="s">
        <v>706</v>
      </c>
      <c r="AB121" s="185" t="s">
        <v>706</v>
      </c>
      <c r="AC121" s="185" t="s">
        <v>706</v>
      </c>
      <c r="AD121" s="185" t="s">
        <v>706</v>
      </c>
      <c r="AE121" s="173"/>
      <c r="AF121" s="115" t="s">
        <v>713</v>
      </c>
      <c r="AG121" s="34">
        <v>4000</v>
      </c>
      <c r="AH121" s="293" t="s">
        <v>736</v>
      </c>
      <c r="AI121" s="294"/>
      <c r="AJ121" s="291"/>
      <c r="AK121" s="297" t="s">
        <v>847</v>
      </c>
      <c r="AL121" s="297">
        <v>1500</v>
      </c>
      <c r="AM121" s="24">
        <v>2</v>
      </c>
      <c r="AN121" s="197"/>
      <c r="AO121" s="198"/>
      <c r="AP121" s="39"/>
      <c r="AQ121" s="39"/>
      <c r="AR121" s="116"/>
      <c r="AS121" s="116"/>
      <c r="AT121" s="116"/>
      <c r="AU121" s="116"/>
      <c r="AV121" s="116"/>
      <c r="AW121" s="116"/>
      <c r="AX121" s="39"/>
      <c r="AY121" s="39"/>
      <c r="AZ121" s="39"/>
      <c r="BA121" s="116"/>
      <c r="BB121" s="116"/>
      <c r="BC121" s="116"/>
      <c r="BD121" s="116"/>
      <c r="BE121" s="116"/>
      <c r="BF121" s="39"/>
      <c r="BG121" s="39"/>
      <c r="BH121" s="39"/>
      <c r="BI121" s="39"/>
      <c r="BJ121" s="39"/>
      <c r="BK121" s="39"/>
      <c r="BL121" s="92"/>
      <c r="BM121" s="133"/>
      <c r="BN121" s="133"/>
      <c r="BO121" s="39"/>
      <c r="BP121" s="299">
        <v>1</v>
      </c>
      <c r="BQ121" s="129"/>
    </row>
    <row r="122" spans="1:69" s="31" customFormat="1" ht="13.5" customHeight="1">
      <c r="A122" s="273"/>
      <c r="B122" s="280"/>
      <c r="C122" s="308"/>
      <c r="D122" s="68"/>
      <c r="E122" s="63"/>
      <c r="F122" s="282"/>
      <c r="G122" s="53" t="s">
        <v>341</v>
      </c>
      <c r="H122" s="280"/>
      <c r="I122" s="11" t="s">
        <v>599</v>
      </c>
      <c r="J122" s="268"/>
      <c r="K122" s="141">
        <v>69</v>
      </c>
      <c r="L122" s="199">
        <v>40</v>
      </c>
      <c r="M122" s="121">
        <f>SUM(O122:U122)</f>
        <v>35</v>
      </c>
      <c r="N122" s="121">
        <v>33</v>
      </c>
      <c r="O122" s="13">
        <v>11</v>
      </c>
      <c r="P122" s="13">
        <v>11</v>
      </c>
      <c r="Q122" s="13">
        <v>9</v>
      </c>
      <c r="R122" s="13">
        <v>4</v>
      </c>
      <c r="S122" s="13"/>
      <c r="T122" s="13"/>
      <c r="U122" s="13"/>
      <c r="V122" s="270"/>
      <c r="W122" s="22">
        <v>254</v>
      </c>
      <c r="X122" s="191">
        <v>0.7604166666666666</v>
      </c>
      <c r="Y122" s="192">
        <v>0.7708333333333334</v>
      </c>
      <c r="Z122" s="192">
        <v>0.7604166666666666</v>
      </c>
      <c r="AA122" s="192">
        <v>0.7604166666666666</v>
      </c>
      <c r="AB122" s="192">
        <v>0.7604166666666666</v>
      </c>
      <c r="AC122" s="192">
        <v>0.7604166666666666</v>
      </c>
      <c r="AD122" s="192">
        <v>0.7604166666666666</v>
      </c>
      <c r="AE122" s="181"/>
      <c r="AF122" s="127" t="s">
        <v>623</v>
      </c>
      <c r="AG122" s="18">
        <v>2500</v>
      </c>
      <c r="AH122" s="295"/>
      <c r="AI122" s="296"/>
      <c r="AJ122" s="292"/>
      <c r="AK122" s="298"/>
      <c r="AL122" s="298"/>
      <c r="AM122" s="22">
        <v>2</v>
      </c>
      <c r="AN122" s="197"/>
      <c r="AO122" s="198"/>
      <c r="AP122" s="39"/>
      <c r="AQ122" s="39"/>
      <c r="AR122" s="116"/>
      <c r="AS122" s="116"/>
      <c r="AT122" s="116"/>
      <c r="AU122" s="116"/>
      <c r="AV122" s="116"/>
      <c r="AW122" s="116"/>
      <c r="AX122" s="39"/>
      <c r="AY122" s="39"/>
      <c r="AZ122" s="39"/>
      <c r="BA122" s="116"/>
      <c r="BB122" s="116"/>
      <c r="BC122" s="116"/>
      <c r="BD122" s="116"/>
      <c r="BE122" s="116"/>
      <c r="BF122" s="39"/>
      <c r="BG122" s="39"/>
      <c r="BH122" s="39"/>
      <c r="BI122" s="39"/>
      <c r="BJ122" s="39"/>
      <c r="BK122" s="39"/>
      <c r="BL122" s="92"/>
      <c r="BM122" s="133"/>
      <c r="BN122" s="133"/>
      <c r="BO122" s="39"/>
      <c r="BP122" s="299"/>
      <c r="BQ122" s="129">
        <f>+K122/N122</f>
        <v>2.090909090909091</v>
      </c>
    </row>
    <row r="123" spans="1:69" s="31" customFormat="1" ht="13.5" customHeight="1">
      <c r="A123" s="256">
        <v>60</v>
      </c>
      <c r="B123" s="305" t="s">
        <v>702</v>
      </c>
      <c r="C123" s="307" t="s">
        <v>700</v>
      </c>
      <c r="D123" s="69"/>
      <c r="E123" s="70"/>
      <c r="F123" s="285" t="s">
        <v>890</v>
      </c>
      <c r="G123" s="256" t="s">
        <v>238</v>
      </c>
      <c r="H123" s="279" t="s">
        <v>877</v>
      </c>
      <c r="I123" s="278" t="s">
        <v>258</v>
      </c>
      <c r="J123" s="267" t="s">
        <v>723</v>
      </c>
      <c r="K123" s="107"/>
      <c r="L123" s="108">
        <f>ROUNDDOWN(K124/1.65,0)</f>
        <v>30</v>
      </c>
      <c r="M123" s="109"/>
      <c r="N123" s="109"/>
      <c r="O123" s="108"/>
      <c r="P123" s="108"/>
      <c r="Q123" s="108"/>
      <c r="R123" s="108"/>
      <c r="S123" s="108"/>
      <c r="T123" s="108"/>
      <c r="U123" s="108"/>
      <c r="V123" s="269" t="str">
        <f>VLOOKUP($N124,$A$160:$B$245,2)</f>
        <v>中</v>
      </c>
      <c r="W123" s="21"/>
      <c r="X123" s="184" t="s">
        <v>707</v>
      </c>
      <c r="Y123" s="185" t="s">
        <v>709</v>
      </c>
      <c r="Z123" s="185" t="s">
        <v>709</v>
      </c>
      <c r="AA123" s="185" t="s">
        <v>709</v>
      </c>
      <c r="AB123" s="185" t="s">
        <v>709</v>
      </c>
      <c r="AC123" s="185" t="s">
        <v>709</v>
      </c>
      <c r="AD123" s="185" t="s">
        <v>709</v>
      </c>
      <c r="AE123" s="173"/>
      <c r="AF123" s="115" t="s">
        <v>818</v>
      </c>
      <c r="AG123" s="28" t="s">
        <v>819</v>
      </c>
      <c r="AH123" s="32" t="s">
        <v>371</v>
      </c>
      <c r="AI123" s="299" t="s">
        <v>10</v>
      </c>
      <c r="AJ123" s="299" t="s">
        <v>10</v>
      </c>
      <c r="AK123" s="297" t="s">
        <v>858</v>
      </c>
      <c r="AL123" s="101">
        <v>1500</v>
      </c>
      <c r="AM123" s="24">
        <v>2</v>
      </c>
      <c r="AN123" s="188"/>
      <c r="AO123" s="136"/>
      <c r="AP123" s="166"/>
      <c r="AQ123" s="166"/>
      <c r="AR123" s="34"/>
      <c r="AS123" s="34"/>
      <c r="AT123" s="34"/>
      <c r="AU123" s="34"/>
      <c r="AV123" s="34"/>
      <c r="AW123" s="34"/>
      <c r="AX123" s="166"/>
      <c r="AY123" s="166"/>
      <c r="AZ123" s="166"/>
      <c r="BA123" s="34"/>
      <c r="BB123" s="34"/>
      <c r="BC123" s="34"/>
      <c r="BD123" s="34"/>
      <c r="BE123" s="34"/>
      <c r="BF123" s="166"/>
      <c r="BG123" s="166"/>
      <c r="BH123" s="166"/>
      <c r="BI123" s="166"/>
      <c r="BJ123" s="166"/>
      <c r="BK123" s="166"/>
      <c r="BL123" s="189"/>
      <c r="BM123" s="117"/>
      <c r="BN123" s="117"/>
      <c r="BO123" s="166"/>
      <c r="BP123" s="299">
        <v>1</v>
      </c>
      <c r="BQ123" s="129"/>
    </row>
    <row r="124" spans="1:69" s="31" customFormat="1" ht="13.5" customHeight="1">
      <c r="A124" s="273"/>
      <c r="B124" s="306"/>
      <c r="C124" s="308"/>
      <c r="D124" s="60"/>
      <c r="E124" s="61"/>
      <c r="F124" s="286"/>
      <c r="G124" s="257"/>
      <c r="H124" s="280"/>
      <c r="I124" s="309"/>
      <c r="J124" s="268"/>
      <c r="K124" s="119">
        <v>49.68</v>
      </c>
      <c r="L124" s="190">
        <v>40</v>
      </c>
      <c r="M124" s="121">
        <f>SUM(O124:U124)</f>
        <v>44</v>
      </c>
      <c r="N124" s="121">
        <v>39</v>
      </c>
      <c r="O124" s="13">
        <v>10</v>
      </c>
      <c r="P124" s="13">
        <v>12</v>
      </c>
      <c r="Q124" s="13">
        <v>11</v>
      </c>
      <c r="R124" s="13">
        <v>3</v>
      </c>
      <c r="S124" s="13">
        <v>6</v>
      </c>
      <c r="T124" s="13">
        <v>2</v>
      </c>
      <c r="U124" s="13"/>
      <c r="V124" s="270"/>
      <c r="W124" s="22">
        <v>287</v>
      </c>
      <c r="X124" s="191">
        <v>0.8125</v>
      </c>
      <c r="Y124" s="192">
        <v>0.8125</v>
      </c>
      <c r="Z124" s="192">
        <v>0.8125</v>
      </c>
      <c r="AA124" s="192">
        <v>0.8125</v>
      </c>
      <c r="AB124" s="192">
        <v>0.8125</v>
      </c>
      <c r="AC124" s="192">
        <v>0.8125</v>
      </c>
      <c r="AD124" s="192">
        <v>0.8125</v>
      </c>
      <c r="AE124" s="181"/>
      <c r="AF124" s="300" t="s">
        <v>820</v>
      </c>
      <c r="AG124" s="301"/>
      <c r="AH124" s="17" t="s">
        <v>878</v>
      </c>
      <c r="AI124" s="297"/>
      <c r="AJ124" s="297"/>
      <c r="AK124" s="298"/>
      <c r="AL124" s="17" t="s">
        <v>620</v>
      </c>
      <c r="AM124" s="22">
        <v>6</v>
      </c>
      <c r="AN124" s="195"/>
      <c r="AO124" s="151"/>
      <c r="AP124" s="167"/>
      <c r="AQ124" s="167"/>
      <c r="AR124" s="18"/>
      <c r="AS124" s="18"/>
      <c r="AT124" s="18"/>
      <c r="AU124" s="18"/>
      <c r="AV124" s="18"/>
      <c r="AW124" s="18"/>
      <c r="AX124" s="167"/>
      <c r="AY124" s="167"/>
      <c r="AZ124" s="167"/>
      <c r="BA124" s="18"/>
      <c r="BB124" s="18"/>
      <c r="BC124" s="18"/>
      <c r="BD124" s="18"/>
      <c r="BE124" s="18"/>
      <c r="BF124" s="167"/>
      <c r="BG124" s="167"/>
      <c r="BH124" s="167"/>
      <c r="BI124" s="167"/>
      <c r="BJ124" s="167"/>
      <c r="BK124" s="167"/>
      <c r="BL124" s="196"/>
      <c r="BM124" s="128"/>
      <c r="BN124" s="128"/>
      <c r="BO124" s="167"/>
      <c r="BP124" s="299"/>
      <c r="BQ124" s="129">
        <f>+K124/N124</f>
        <v>1.2738461538461539</v>
      </c>
    </row>
    <row r="125" spans="1:69" s="31" customFormat="1" ht="13.5" customHeight="1">
      <c r="A125" s="256">
        <v>61</v>
      </c>
      <c r="B125" s="303" t="s">
        <v>833</v>
      </c>
      <c r="C125" s="307" t="s">
        <v>471</v>
      </c>
      <c r="D125" s="69"/>
      <c r="E125" s="70"/>
      <c r="F125" s="283" t="s">
        <v>891</v>
      </c>
      <c r="G125" s="278" t="s">
        <v>897</v>
      </c>
      <c r="H125" s="279" t="s">
        <v>831</v>
      </c>
      <c r="I125" s="256" t="s">
        <v>258</v>
      </c>
      <c r="J125" s="267" t="s">
        <v>906</v>
      </c>
      <c r="K125" s="107"/>
      <c r="L125" s="108">
        <f>ROUNDDOWN(K126/1.65,0)</f>
        <v>45</v>
      </c>
      <c r="M125" s="15"/>
      <c r="N125" s="15"/>
      <c r="O125" s="108"/>
      <c r="P125" s="108"/>
      <c r="Q125" s="108"/>
      <c r="R125" s="108"/>
      <c r="S125" s="108"/>
      <c r="T125" s="108"/>
      <c r="U125" s="108"/>
      <c r="V125" s="269" t="str">
        <f>VLOOKUP($N126,$A$160:$B$245,2)</f>
        <v>中</v>
      </c>
      <c r="W125" s="30"/>
      <c r="X125" s="184" t="s">
        <v>710</v>
      </c>
      <c r="Y125" s="185" t="s">
        <v>804</v>
      </c>
      <c r="Z125" s="185" t="s">
        <v>8</v>
      </c>
      <c r="AA125" s="185" t="s">
        <v>8</v>
      </c>
      <c r="AB125" s="185" t="s">
        <v>8</v>
      </c>
      <c r="AC125" s="185" t="s">
        <v>8</v>
      </c>
      <c r="AD125" s="185" t="s">
        <v>8</v>
      </c>
      <c r="AE125" s="173"/>
      <c r="AF125" s="115"/>
      <c r="AG125" s="28">
        <v>5000</v>
      </c>
      <c r="AH125" s="299" t="s">
        <v>10</v>
      </c>
      <c r="AI125" s="299" t="s">
        <v>10</v>
      </c>
      <c r="AJ125" s="299" t="s">
        <v>10</v>
      </c>
      <c r="AK125" s="289"/>
      <c r="AL125" s="297">
        <v>1000</v>
      </c>
      <c r="AM125" s="24">
        <v>3</v>
      </c>
      <c r="AN125" s="188"/>
      <c r="AO125" s="136"/>
      <c r="AP125" s="166"/>
      <c r="AQ125" s="166"/>
      <c r="AR125" s="34"/>
      <c r="AS125" s="34"/>
      <c r="AT125" s="34"/>
      <c r="AU125" s="34"/>
      <c r="AV125" s="34"/>
      <c r="AW125" s="34"/>
      <c r="AX125" s="166"/>
      <c r="AY125" s="166"/>
      <c r="AZ125" s="166"/>
      <c r="BA125" s="34"/>
      <c r="BB125" s="34"/>
      <c r="BC125" s="34"/>
      <c r="BD125" s="34"/>
      <c r="BE125" s="34"/>
      <c r="BF125" s="166"/>
      <c r="BG125" s="166"/>
      <c r="BH125" s="166"/>
      <c r="BI125" s="166"/>
      <c r="BJ125" s="166"/>
      <c r="BK125" s="166"/>
      <c r="BL125" s="189"/>
      <c r="BM125" s="117"/>
      <c r="BN125" s="117"/>
      <c r="BO125" s="166"/>
      <c r="BP125" s="299">
        <v>0</v>
      </c>
      <c r="BQ125" s="129"/>
    </row>
    <row r="126" spans="1:69" s="31" customFormat="1" ht="13.5" customHeight="1">
      <c r="A126" s="273"/>
      <c r="B126" s="303"/>
      <c r="C126" s="308"/>
      <c r="D126" s="60"/>
      <c r="E126" s="61"/>
      <c r="F126" s="284"/>
      <c r="G126" s="257"/>
      <c r="H126" s="280"/>
      <c r="I126" s="257"/>
      <c r="J126" s="268"/>
      <c r="K126" s="119">
        <v>74.3</v>
      </c>
      <c r="L126" s="190">
        <v>40</v>
      </c>
      <c r="M126" s="19">
        <f>SUM(O126:U126)</f>
        <v>42</v>
      </c>
      <c r="N126" s="19">
        <v>42</v>
      </c>
      <c r="O126" s="13">
        <v>13</v>
      </c>
      <c r="P126" s="13">
        <v>10</v>
      </c>
      <c r="Q126" s="13">
        <v>19</v>
      </c>
      <c r="R126" s="13"/>
      <c r="S126" s="13"/>
      <c r="T126" s="13"/>
      <c r="U126" s="13"/>
      <c r="V126" s="270"/>
      <c r="W126" s="22">
        <v>282</v>
      </c>
      <c r="X126" s="191">
        <v>0.7916666666666666</v>
      </c>
      <c r="Y126" s="192">
        <v>0.7916666666666666</v>
      </c>
      <c r="Z126" s="192">
        <v>0.7916666666666666</v>
      </c>
      <c r="AA126" s="192">
        <v>0.7916666666666666</v>
      </c>
      <c r="AB126" s="192">
        <v>0.7916666666666666</v>
      </c>
      <c r="AC126" s="192">
        <v>0.7916666666666666</v>
      </c>
      <c r="AD126" s="192">
        <v>0.7916666666666666</v>
      </c>
      <c r="AE126" s="181"/>
      <c r="AF126" s="127" t="s">
        <v>829</v>
      </c>
      <c r="AG126" s="95" t="s">
        <v>830</v>
      </c>
      <c r="AH126" s="297"/>
      <c r="AI126" s="297"/>
      <c r="AJ126" s="297"/>
      <c r="AK126" s="290"/>
      <c r="AL126" s="298"/>
      <c r="AM126" s="22">
        <v>1</v>
      </c>
      <c r="AN126" s="195"/>
      <c r="AO126" s="151"/>
      <c r="AP126" s="167"/>
      <c r="AQ126" s="167"/>
      <c r="AR126" s="18"/>
      <c r="AS126" s="18"/>
      <c r="AT126" s="18"/>
      <c r="AU126" s="18"/>
      <c r="AV126" s="18"/>
      <c r="AW126" s="18"/>
      <c r="AX126" s="167"/>
      <c r="AY126" s="167"/>
      <c r="AZ126" s="167"/>
      <c r="BA126" s="18"/>
      <c r="BB126" s="18"/>
      <c r="BC126" s="18"/>
      <c r="BD126" s="18"/>
      <c r="BE126" s="18"/>
      <c r="BF126" s="167"/>
      <c r="BG126" s="167"/>
      <c r="BH126" s="167"/>
      <c r="BI126" s="167"/>
      <c r="BJ126" s="167"/>
      <c r="BK126" s="167"/>
      <c r="BL126" s="196"/>
      <c r="BM126" s="128"/>
      <c r="BN126" s="128"/>
      <c r="BO126" s="167"/>
      <c r="BP126" s="299"/>
      <c r="BQ126" s="129">
        <f>+K126/N126</f>
        <v>1.769047619047619</v>
      </c>
    </row>
    <row r="127" spans="1:69" s="31" customFormat="1" ht="13.5" customHeight="1">
      <c r="A127" s="256">
        <v>62</v>
      </c>
      <c r="B127" s="274" t="s">
        <v>759</v>
      </c>
      <c r="C127" s="307" t="s">
        <v>484</v>
      </c>
      <c r="D127" s="69"/>
      <c r="E127" s="70"/>
      <c r="F127" s="283" t="s">
        <v>883</v>
      </c>
      <c r="G127" s="256" t="s">
        <v>701</v>
      </c>
      <c r="H127" s="279" t="s">
        <v>751</v>
      </c>
      <c r="I127" s="10" t="s">
        <v>722</v>
      </c>
      <c r="J127" s="267" t="s">
        <v>723</v>
      </c>
      <c r="K127" s="141"/>
      <c r="L127" s="108">
        <f>ROUNDDOWN(K128/1.65,0)</f>
        <v>41</v>
      </c>
      <c r="M127" s="109"/>
      <c r="N127" s="109"/>
      <c r="O127" s="108"/>
      <c r="P127" s="153"/>
      <c r="Q127" s="153"/>
      <c r="R127" s="153"/>
      <c r="S127" s="153"/>
      <c r="T127" s="153"/>
      <c r="U127" s="108"/>
      <c r="V127" s="269" t="str">
        <f>VLOOKUP($N128,$A$160:$B$245,2)</f>
        <v>中</v>
      </c>
      <c r="W127" s="30"/>
      <c r="X127" s="184" t="s">
        <v>711</v>
      </c>
      <c r="Y127" s="185" t="s">
        <v>735</v>
      </c>
      <c r="Z127" s="185" t="s">
        <v>708</v>
      </c>
      <c r="AA127" s="185"/>
      <c r="AB127" s="185" t="s">
        <v>708</v>
      </c>
      <c r="AC127" s="185" t="s">
        <v>708</v>
      </c>
      <c r="AD127" s="185" t="s">
        <v>708</v>
      </c>
      <c r="AE127" s="173"/>
      <c r="AF127" s="115"/>
      <c r="AG127" s="291">
        <v>5300</v>
      </c>
      <c r="AH127" s="299" t="s">
        <v>10</v>
      </c>
      <c r="AI127" s="299" t="s">
        <v>10</v>
      </c>
      <c r="AJ127" s="299" t="s">
        <v>10</v>
      </c>
      <c r="AK127" s="297"/>
      <c r="AL127" s="297">
        <v>1200</v>
      </c>
      <c r="AM127" s="24">
        <v>3</v>
      </c>
      <c r="AN127" s="197"/>
      <c r="AO127" s="198"/>
      <c r="AP127" s="39"/>
      <c r="AQ127" s="39"/>
      <c r="AR127" s="116"/>
      <c r="AS127" s="116"/>
      <c r="AT127" s="116"/>
      <c r="AU127" s="116"/>
      <c r="AV127" s="116"/>
      <c r="AW127" s="116"/>
      <c r="AX127" s="39"/>
      <c r="AY127" s="39"/>
      <c r="AZ127" s="39"/>
      <c r="BA127" s="116"/>
      <c r="BB127" s="116"/>
      <c r="BC127" s="116"/>
      <c r="BD127" s="116"/>
      <c r="BE127" s="116"/>
      <c r="BF127" s="39"/>
      <c r="BG127" s="39"/>
      <c r="BH127" s="39"/>
      <c r="BI127" s="39"/>
      <c r="BJ127" s="39"/>
      <c r="BK127" s="39"/>
      <c r="BL127" s="92"/>
      <c r="BM127" s="133"/>
      <c r="BN127" s="133"/>
      <c r="BO127" s="39"/>
      <c r="BP127" s="299">
        <v>3</v>
      </c>
      <c r="BQ127" s="129"/>
    </row>
    <row r="128" spans="1:69" s="31" customFormat="1" ht="13.5" customHeight="1">
      <c r="A128" s="273"/>
      <c r="B128" s="274"/>
      <c r="C128" s="308"/>
      <c r="D128" s="60"/>
      <c r="E128" s="61"/>
      <c r="F128" s="284"/>
      <c r="G128" s="257"/>
      <c r="H128" s="280"/>
      <c r="I128" s="11" t="s">
        <v>763</v>
      </c>
      <c r="J128" s="268"/>
      <c r="K128" s="119">
        <v>68.7</v>
      </c>
      <c r="L128" s="199">
        <v>40</v>
      </c>
      <c r="M128" s="121">
        <f>SUM(O128:U128)</f>
        <v>44</v>
      </c>
      <c r="N128" s="121">
        <v>42</v>
      </c>
      <c r="O128" s="13">
        <v>17</v>
      </c>
      <c r="P128" s="162">
        <v>19</v>
      </c>
      <c r="Q128" s="162"/>
      <c r="R128" s="162">
        <v>8</v>
      </c>
      <c r="S128" s="162"/>
      <c r="T128" s="162"/>
      <c r="U128" s="13"/>
      <c r="V128" s="270"/>
      <c r="W128" s="22">
        <v>264</v>
      </c>
      <c r="X128" s="200">
        <v>0.7291666666666666</v>
      </c>
      <c r="Y128" s="192">
        <v>0.7083333333333334</v>
      </c>
      <c r="Z128" s="192">
        <v>0.7291666666666666</v>
      </c>
      <c r="AA128" s="192"/>
      <c r="AB128" s="192">
        <v>0.7291666666666666</v>
      </c>
      <c r="AC128" s="201">
        <v>0.7291666666666666</v>
      </c>
      <c r="AD128" s="194">
        <v>0.7291666666666666</v>
      </c>
      <c r="AE128" s="181"/>
      <c r="AF128" s="127"/>
      <c r="AG128" s="292"/>
      <c r="AH128" s="297"/>
      <c r="AI128" s="297"/>
      <c r="AJ128" s="297"/>
      <c r="AK128" s="298"/>
      <c r="AL128" s="298"/>
      <c r="AM128" s="22">
        <v>3</v>
      </c>
      <c r="AN128" s="197"/>
      <c r="AO128" s="198"/>
      <c r="AP128" s="39"/>
      <c r="AQ128" s="39"/>
      <c r="AR128" s="116"/>
      <c r="AS128" s="116"/>
      <c r="AT128" s="116"/>
      <c r="AU128" s="116"/>
      <c r="AV128" s="116"/>
      <c r="AW128" s="116"/>
      <c r="AX128" s="39"/>
      <c r="AY128" s="39"/>
      <c r="AZ128" s="39"/>
      <c r="BA128" s="116"/>
      <c r="BB128" s="116"/>
      <c r="BC128" s="116"/>
      <c r="BD128" s="116"/>
      <c r="BE128" s="116"/>
      <c r="BF128" s="39"/>
      <c r="BG128" s="39"/>
      <c r="BH128" s="39"/>
      <c r="BI128" s="39"/>
      <c r="BJ128" s="39"/>
      <c r="BK128" s="39"/>
      <c r="BL128" s="92"/>
      <c r="BM128" s="133"/>
      <c r="BN128" s="133"/>
      <c r="BO128" s="39"/>
      <c r="BP128" s="299"/>
      <c r="BQ128" s="129">
        <f>+K128/N128</f>
        <v>1.6357142857142857</v>
      </c>
    </row>
    <row r="129" spans="1:69" s="31" customFormat="1" ht="13.5" customHeight="1">
      <c r="A129" s="256">
        <v>63</v>
      </c>
      <c r="B129" s="274" t="s">
        <v>762</v>
      </c>
      <c r="C129" s="275" t="s">
        <v>477</v>
      </c>
      <c r="D129" s="69"/>
      <c r="E129" s="70"/>
      <c r="F129" s="281" t="s">
        <v>361</v>
      </c>
      <c r="G129" s="256" t="s">
        <v>756</v>
      </c>
      <c r="H129" s="279" t="s">
        <v>825</v>
      </c>
      <c r="I129" s="10" t="s">
        <v>722</v>
      </c>
      <c r="J129" s="267" t="s">
        <v>758</v>
      </c>
      <c r="K129" s="141"/>
      <c r="L129" s="108">
        <f>ROUNDDOWN(K130/1.65,0)</f>
        <v>44</v>
      </c>
      <c r="M129" s="109"/>
      <c r="N129" s="109"/>
      <c r="O129" s="108"/>
      <c r="P129" s="153"/>
      <c r="Q129" s="153"/>
      <c r="R129" s="153"/>
      <c r="S129" s="153"/>
      <c r="T129" s="153"/>
      <c r="U129" s="108"/>
      <c r="V129" s="269" t="str">
        <f>VLOOKUP($N130,$A$160:$B$245,2)</f>
        <v>中</v>
      </c>
      <c r="W129" s="30"/>
      <c r="X129" s="184" t="s">
        <v>53</v>
      </c>
      <c r="Y129" s="185" t="s">
        <v>778</v>
      </c>
      <c r="Z129" s="185" t="s">
        <v>8</v>
      </c>
      <c r="AA129" s="185"/>
      <c r="AB129" s="185" t="s">
        <v>8</v>
      </c>
      <c r="AC129" s="185" t="s">
        <v>8</v>
      </c>
      <c r="AD129" s="185" t="s">
        <v>8</v>
      </c>
      <c r="AE129" s="173" t="s">
        <v>8</v>
      </c>
      <c r="AF129" s="115"/>
      <c r="AG129" s="28">
        <v>5500</v>
      </c>
      <c r="AH129" s="299" t="s">
        <v>801</v>
      </c>
      <c r="AI129" s="299" t="s">
        <v>10</v>
      </c>
      <c r="AJ129" s="299" t="s">
        <v>10</v>
      </c>
      <c r="AK129" s="297" t="s">
        <v>845</v>
      </c>
      <c r="AL129" s="297">
        <v>1000</v>
      </c>
      <c r="AM129" s="24">
        <v>4</v>
      </c>
      <c r="AN129" s="197"/>
      <c r="AO129" s="198"/>
      <c r="AP129" s="39"/>
      <c r="AQ129" s="39"/>
      <c r="AR129" s="116"/>
      <c r="AS129" s="116"/>
      <c r="AT129" s="116"/>
      <c r="AU129" s="116"/>
      <c r="AV129" s="116"/>
      <c r="AW129" s="116"/>
      <c r="AX129" s="39"/>
      <c r="AY129" s="39"/>
      <c r="AZ129" s="39"/>
      <c r="BA129" s="116"/>
      <c r="BB129" s="116"/>
      <c r="BC129" s="116"/>
      <c r="BD129" s="116"/>
      <c r="BE129" s="116"/>
      <c r="BF129" s="39"/>
      <c r="BG129" s="39"/>
      <c r="BH129" s="39"/>
      <c r="BI129" s="39"/>
      <c r="BJ129" s="39"/>
      <c r="BK129" s="39"/>
      <c r="BL129" s="92"/>
      <c r="BM129" s="133"/>
      <c r="BN129" s="133"/>
      <c r="BO129" s="39"/>
      <c r="BP129" s="255">
        <v>2</v>
      </c>
      <c r="BQ129" s="129"/>
    </row>
    <row r="130" spans="1:69" s="31" customFormat="1" ht="13.5" customHeight="1">
      <c r="A130" s="273"/>
      <c r="B130" s="274"/>
      <c r="C130" s="275"/>
      <c r="D130" s="60"/>
      <c r="E130" s="61"/>
      <c r="F130" s="282"/>
      <c r="G130" s="257"/>
      <c r="H130" s="280"/>
      <c r="I130" s="11" t="s">
        <v>764</v>
      </c>
      <c r="J130" s="268"/>
      <c r="K130" s="119">
        <v>73.8</v>
      </c>
      <c r="L130" s="199">
        <v>40</v>
      </c>
      <c r="M130" s="121">
        <f>SUM(O130:U130)</f>
        <v>41</v>
      </c>
      <c r="N130" s="121">
        <v>41</v>
      </c>
      <c r="O130" s="13">
        <v>10</v>
      </c>
      <c r="P130" s="162">
        <v>13</v>
      </c>
      <c r="Q130" s="162">
        <v>11</v>
      </c>
      <c r="R130" s="162">
        <v>2</v>
      </c>
      <c r="S130" s="162">
        <v>4</v>
      </c>
      <c r="T130" s="162">
        <v>1</v>
      </c>
      <c r="U130" s="13"/>
      <c r="V130" s="270"/>
      <c r="W130" s="22">
        <v>262</v>
      </c>
      <c r="X130" s="200">
        <v>0.8020833333333334</v>
      </c>
      <c r="Y130" s="192">
        <v>0.7083333333333334</v>
      </c>
      <c r="Z130" s="200">
        <v>0.8020833333333334</v>
      </c>
      <c r="AA130" s="192"/>
      <c r="AB130" s="200">
        <v>0.8020833333333334</v>
      </c>
      <c r="AC130" s="200">
        <v>0.8020833333333334</v>
      </c>
      <c r="AD130" s="200">
        <v>0.8020833333333334</v>
      </c>
      <c r="AE130" s="181">
        <v>0.6875</v>
      </c>
      <c r="AF130" s="127" t="s">
        <v>625</v>
      </c>
      <c r="AG130" s="105" t="s">
        <v>865</v>
      </c>
      <c r="AH130" s="297"/>
      <c r="AI130" s="297"/>
      <c r="AJ130" s="297"/>
      <c r="AK130" s="298"/>
      <c r="AL130" s="298"/>
      <c r="AM130" s="22">
        <v>0</v>
      </c>
      <c r="AN130" s="197"/>
      <c r="AO130" s="198"/>
      <c r="AP130" s="39"/>
      <c r="AQ130" s="39"/>
      <c r="AR130" s="116"/>
      <c r="AS130" s="116"/>
      <c r="AT130" s="116"/>
      <c r="AU130" s="116"/>
      <c r="AV130" s="116"/>
      <c r="AW130" s="116"/>
      <c r="AX130" s="39"/>
      <c r="AY130" s="39"/>
      <c r="AZ130" s="39"/>
      <c r="BA130" s="116"/>
      <c r="BB130" s="116"/>
      <c r="BC130" s="116"/>
      <c r="BD130" s="116"/>
      <c r="BE130" s="116"/>
      <c r="BF130" s="39"/>
      <c r="BG130" s="39"/>
      <c r="BH130" s="39"/>
      <c r="BI130" s="39"/>
      <c r="BJ130" s="39"/>
      <c r="BK130" s="39"/>
      <c r="BL130" s="92"/>
      <c r="BM130" s="133"/>
      <c r="BN130" s="133"/>
      <c r="BO130" s="39"/>
      <c r="BP130" s="255"/>
      <c r="BQ130" s="129"/>
    </row>
    <row r="131" spans="1:69" s="31" customFormat="1" ht="13.5" customHeight="1">
      <c r="A131" s="256">
        <v>64</v>
      </c>
      <c r="B131" s="303" t="s">
        <v>832</v>
      </c>
      <c r="C131" s="302" t="s">
        <v>471</v>
      </c>
      <c r="D131" s="69"/>
      <c r="E131" s="70"/>
      <c r="F131" s="283" t="s">
        <v>891</v>
      </c>
      <c r="G131" s="278" t="s">
        <v>897</v>
      </c>
      <c r="H131" s="279" t="s">
        <v>831</v>
      </c>
      <c r="I131" s="256" t="s">
        <v>258</v>
      </c>
      <c r="J131" s="267" t="s">
        <v>766</v>
      </c>
      <c r="K131" s="141"/>
      <c r="L131" s="108">
        <f>ROUNDDOWN(K132/1.65,0)</f>
        <v>45</v>
      </c>
      <c r="M131" s="15"/>
      <c r="N131" s="15"/>
      <c r="O131" s="108"/>
      <c r="P131" s="108"/>
      <c r="Q131" s="108"/>
      <c r="R131" s="108"/>
      <c r="S131" s="108"/>
      <c r="T131" s="108"/>
      <c r="U131" s="108"/>
      <c r="V131" s="269" t="str">
        <f>VLOOKUP($N132,$A$160:$B$245,2)</f>
        <v>小</v>
      </c>
      <c r="W131" s="30"/>
      <c r="X131" s="184" t="s">
        <v>35</v>
      </c>
      <c r="Y131" s="185" t="s">
        <v>804</v>
      </c>
      <c r="Z131" s="185" t="s">
        <v>8</v>
      </c>
      <c r="AA131" s="185" t="s">
        <v>8</v>
      </c>
      <c r="AB131" s="185" t="s">
        <v>805</v>
      </c>
      <c r="AC131" s="185" t="s">
        <v>8</v>
      </c>
      <c r="AD131" s="185" t="s">
        <v>8</v>
      </c>
      <c r="AE131" s="173"/>
      <c r="AF131" s="115"/>
      <c r="AG131" s="28">
        <v>5000</v>
      </c>
      <c r="AH131" s="299" t="s">
        <v>10</v>
      </c>
      <c r="AI131" s="299" t="s">
        <v>10</v>
      </c>
      <c r="AJ131" s="299" t="s">
        <v>10</v>
      </c>
      <c r="AK131" s="289"/>
      <c r="AL131" s="297">
        <v>1000</v>
      </c>
      <c r="AM131" s="24">
        <v>1</v>
      </c>
      <c r="AN131" s="197"/>
      <c r="AO131" s="198"/>
      <c r="AP131" s="39"/>
      <c r="AQ131" s="39"/>
      <c r="AR131" s="116"/>
      <c r="AS131" s="116"/>
      <c r="AT131" s="116"/>
      <c r="AU131" s="116"/>
      <c r="AV131" s="116"/>
      <c r="AW131" s="116"/>
      <c r="AX131" s="39"/>
      <c r="AY131" s="39"/>
      <c r="AZ131" s="39"/>
      <c r="BA131" s="116"/>
      <c r="BB131" s="116"/>
      <c r="BC131" s="116"/>
      <c r="BD131" s="116"/>
      <c r="BE131" s="116"/>
      <c r="BF131" s="39"/>
      <c r="BG131" s="39"/>
      <c r="BH131" s="39"/>
      <c r="BI131" s="39"/>
      <c r="BJ131" s="39"/>
      <c r="BK131" s="39"/>
      <c r="BL131" s="92"/>
      <c r="BM131" s="133"/>
      <c r="BN131" s="133"/>
      <c r="BO131" s="39"/>
      <c r="BP131" s="299"/>
      <c r="BQ131" s="129"/>
    </row>
    <row r="132" spans="1:69" s="31" customFormat="1" ht="13.5" customHeight="1">
      <c r="A132" s="273"/>
      <c r="B132" s="303"/>
      <c r="C132" s="302"/>
      <c r="D132" s="60"/>
      <c r="E132" s="61"/>
      <c r="F132" s="284"/>
      <c r="G132" s="257"/>
      <c r="H132" s="280"/>
      <c r="I132" s="257"/>
      <c r="J132" s="268"/>
      <c r="K132" s="119">
        <v>74.3</v>
      </c>
      <c r="L132" s="199">
        <v>40</v>
      </c>
      <c r="M132" s="19">
        <f>SUM(O132:U132)</f>
        <v>17</v>
      </c>
      <c r="N132" s="19">
        <v>17</v>
      </c>
      <c r="O132" s="13"/>
      <c r="P132" s="13"/>
      <c r="Q132" s="13"/>
      <c r="R132" s="13">
        <v>14</v>
      </c>
      <c r="S132" s="13">
        <v>3</v>
      </c>
      <c r="T132" s="13"/>
      <c r="U132" s="13"/>
      <c r="V132" s="270"/>
      <c r="W132" s="22">
        <v>282</v>
      </c>
      <c r="X132" s="191">
        <v>0.7916666666666666</v>
      </c>
      <c r="Y132" s="192">
        <v>0.7916666666666666</v>
      </c>
      <c r="Z132" s="192">
        <v>0.7916666666666666</v>
      </c>
      <c r="AA132" s="192">
        <v>0.7916666666666666</v>
      </c>
      <c r="AB132" s="192">
        <v>0.7916666666666666</v>
      </c>
      <c r="AC132" s="192">
        <v>0.7916666666666666</v>
      </c>
      <c r="AD132" s="192">
        <v>0.7916666666666666</v>
      </c>
      <c r="AE132" s="181"/>
      <c r="AF132" s="127" t="s">
        <v>829</v>
      </c>
      <c r="AG132" s="95" t="s">
        <v>830</v>
      </c>
      <c r="AH132" s="297"/>
      <c r="AI132" s="297"/>
      <c r="AJ132" s="297"/>
      <c r="AK132" s="290"/>
      <c r="AL132" s="298"/>
      <c r="AM132" s="22">
        <v>1</v>
      </c>
      <c r="AN132" s="197"/>
      <c r="AO132" s="198"/>
      <c r="AP132" s="39"/>
      <c r="AQ132" s="39"/>
      <c r="AR132" s="116"/>
      <c r="AS132" s="116"/>
      <c r="AT132" s="116"/>
      <c r="AU132" s="116"/>
      <c r="AV132" s="116"/>
      <c r="AW132" s="116"/>
      <c r="AX132" s="39"/>
      <c r="AY132" s="39"/>
      <c r="AZ132" s="39"/>
      <c r="BA132" s="116"/>
      <c r="BB132" s="116"/>
      <c r="BC132" s="116"/>
      <c r="BD132" s="116"/>
      <c r="BE132" s="116"/>
      <c r="BF132" s="39"/>
      <c r="BG132" s="39"/>
      <c r="BH132" s="39"/>
      <c r="BI132" s="39"/>
      <c r="BJ132" s="39"/>
      <c r="BK132" s="39"/>
      <c r="BL132" s="92"/>
      <c r="BM132" s="133"/>
      <c r="BN132" s="133"/>
      <c r="BO132" s="39"/>
      <c r="BP132" s="299"/>
      <c r="BQ132" s="129"/>
    </row>
    <row r="133" spans="1:69" s="31" customFormat="1" ht="13.5" customHeight="1">
      <c r="A133" s="256">
        <v>65</v>
      </c>
      <c r="B133" s="274" t="s">
        <v>760</v>
      </c>
      <c r="C133" s="275" t="s">
        <v>753</v>
      </c>
      <c r="D133" s="69"/>
      <c r="E133" s="70"/>
      <c r="F133" s="281" t="s">
        <v>361</v>
      </c>
      <c r="G133" s="256" t="s">
        <v>757</v>
      </c>
      <c r="H133" s="279" t="s">
        <v>826</v>
      </c>
      <c r="I133" s="256" t="s">
        <v>258</v>
      </c>
      <c r="J133" s="267" t="s">
        <v>767</v>
      </c>
      <c r="K133" s="141"/>
      <c r="L133" s="108">
        <f>ROUNDDOWN(K134/1.65,0)</f>
        <v>36</v>
      </c>
      <c r="M133" s="109"/>
      <c r="N133" s="109"/>
      <c r="O133" s="108"/>
      <c r="P133" s="108"/>
      <c r="Q133" s="108"/>
      <c r="R133" s="108"/>
      <c r="S133" s="108"/>
      <c r="T133" s="108"/>
      <c r="U133" s="108"/>
      <c r="V133" s="269" t="str">
        <f>VLOOKUP($N134,$A$160:$B$245,2)</f>
        <v>一般</v>
      </c>
      <c r="W133" s="30"/>
      <c r="X133" s="184" t="s">
        <v>27</v>
      </c>
      <c r="Y133" s="185" t="s">
        <v>779</v>
      </c>
      <c r="Z133" s="185" t="s">
        <v>779</v>
      </c>
      <c r="AA133" s="185" t="s">
        <v>779</v>
      </c>
      <c r="AB133" s="185" t="s">
        <v>780</v>
      </c>
      <c r="AC133" s="185" t="s">
        <v>779</v>
      </c>
      <c r="AD133" s="185"/>
      <c r="AE133" s="173"/>
      <c r="AF133" s="115"/>
      <c r="AG133" s="291">
        <v>6000</v>
      </c>
      <c r="AH133" s="299" t="s">
        <v>10</v>
      </c>
      <c r="AI133" s="299" t="s">
        <v>10</v>
      </c>
      <c r="AJ133" s="299" t="s">
        <v>10</v>
      </c>
      <c r="AK133" s="297" t="s">
        <v>372</v>
      </c>
      <c r="AL133" s="271">
        <v>1500</v>
      </c>
      <c r="AM133" s="155">
        <v>2</v>
      </c>
      <c r="AN133" s="202"/>
      <c r="AO133" s="203"/>
      <c r="AP133" s="204"/>
      <c r="AQ133" s="204"/>
      <c r="AR133" s="159"/>
      <c r="AS133" s="159"/>
      <c r="AT133" s="159"/>
      <c r="AU133" s="159"/>
      <c r="AV133" s="159"/>
      <c r="AW133" s="159"/>
      <c r="AX133" s="204"/>
      <c r="AY133" s="204"/>
      <c r="AZ133" s="204"/>
      <c r="BA133" s="159"/>
      <c r="BB133" s="159"/>
      <c r="BC133" s="159"/>
      <c r="BD133" s="159"/>
      <c r="BE133" s="159"/>
      <c r="BF133" s="204"/>
      <c r="BG133" s="204"/>
      <c r="BH133" s="204"/>
      <c r="BI133" s="204"/>
      <c r="BJ133" s="204"/>
      <c r="BK133" s="204"/>
      <c r="BL133" s="205"/>
      <c r="BM133" s="206"/>
      <c r="BN133" s="206"/>
      <c r="BO133" s="204"/>
      <c r="BP133" s="255"/>
      <c r="BQ133" s="129"/>
    </row>
    <row r="134" spans="1:69" s="31" customFormat="1" ht="13.5" customHeight="1">
      <c r="A134" s="273"/>
      <c r="B134" s="274"/>
      <c r="C134" s="275"/>
      <c r="D134" s="60"/>
      <c r="E134" s="61"/>
      <c r="F134" s="282"/>
      <c r="G134" s="257"/>
      <c r="H134" s="280"/>
      <c r="I134" s="257"/>
      <c r="J134" s="268"/>
      <c r="K134" s="119">
        <v>60</v>
      </c>
      <c r="L134" s="199">
        <v>35</v>
      </c>
      <c r="M134" s="121">
        <f>SUM(O134:U134)</f>
        <v>25</v>
      </c>
      <c r="N134" s="121">
        <v>25</v>
      </c>
      <c r="O134" s="13">
        <v>6</v>
      </c>
      <c r="P134" s="13">
        <v>8</v>
      </c>
      <c r="Q134" s="13">
        <v>2</v>
      </c>
      <c r="R134" s="13">
        <v>6</v>
      </c>
      <c r="S134" s="13">
        <v>2</v>
      </c>
      <c r="T134" s="13">
        <v>1</v>
      </c>
      <c r="U134" s="13"/>
      <c r="V134" s="270"/>
      <c r="W134" s="22">
        <v>285</v>
      </c>
      <c r="X134" s="200">
        <v>0.875</v>
      </c>
      <c r="Y134" s="192">
        <v>0.875</v>
      </c>
      <c r="Z134" s="192">
        <v>0.875</v>
      </c>
      <c r="AA134" s="192">
        <v>0.875</v>
      </c>
      <c r="AB134" s="192">
        <v>0.875</v>
      </c>
      <c r="AC134" s="192">
        <v>0.875</v>
      </c>
      <c r="AD134" s="192"/>
      <c r="AE134" s="181"/>
      <c r="AF134" s="127" t="s">
        <v>802</v>
      </c>
      <c r="AG134" s="292"/>
      <c r="AH134" s="297"/>
      <c r="AI134" s="297"/>
      <c r="AJ134" s="297"/>
      <c r="AK134" s="298"/>
      <c r="AL134" s="272"/>
      <c r="AM134" s="207">
        <v>2</v>
      </c>
      <c r="AN134" s="202"/>
      <c r="AO134" s="203"/>
      <c r="AP134" s="204"/>
      <c r="AQ134" s="204"/>
      <c r="AR134" s="159"/>
      <c r="AS134" s="159"/>
      <c r="AT134" s="159"/>
      <c r="AU134" s="159"/>
      <c r="AV134" s="159"/>
      <c r="AW134" s="159"/>
      <c r="AX134" s="204"/>
      <c r="AY134" s="204"/>
      <c r="AZ134" s="204"/>
      <c r="BA134" s="159"/>
      <c r="BB134" s="159"/>
      <c r="BC134" s="159"/>
      <c r="BD134" s="159"/>
      <c r="BE134" s="159"/>
      <c r="BF134" s="204"/>
      <c r="BG134" s="204"/>
      <c r="BH134" s="204"/>
      <c r="BI134" s="204"/>
      <c r="BJ134" s="204"/>
      <c r="BK134" s="204"/>
      <c r="BL134" s="205"/>
      <c r="BM134" s="206"/>
      <c r="BN134" s="206"/>
      <c r="BO134" s="204"/>
      <c r="BP134" s="255"/>
      <c r="BQ134" s="129"/>
    </row>
    <row r="135" spans="1:69" s="31" customFormat="1" ht="13.5" customHeight="1">
      <c r="A135" s="256">
        <v>66</v>
      </c>
      <c r="B135" s="274" t="s">
        <v>761</v>
      </c>
      <c r="C135" s="275" t="s">
        <v>754</v>
      </c>
      <c r="D135" s="69"/>
      <c r="E135" s="70"/>
      <c r="F135" s="276" t="s">
        <v>885</v>
      </c>
      <c r="G135" s="256" t="str">
        <f>G37</f>
        <v>東町2-201</v>
      </c>
      <c r="H135" s="279" t="s">
        <v>827</v>
      </c>
      <c r="I135" s="10" t="s">
        <v>722</v>
      </c>
      <c r="J135" s="267" t="s">
        <v>766</v>
      </c>
      <c r="K135" s="141"/>
      <c r="L135" s="108">
        <f>ROUNDDOWN(K136/1.65,0)</f>
        <v>36</v>
      </c>
      <c r="M135" s="109"/>
      <c r="N135" s="109"/>
      <c r="O135" s="108"/>
      <c r="P135" s="153"/>
      <c r="Q135" s="153"/>
      <c r="R135" s="153"/>
      <c r="S135" s="153"/>
      <c r="T135" s="153"/>
      <c r="U135" s="108"/>
      <c r="V135" s="269" t="str">
        <f>VLOOKUP($N136,$A$160:$B$245,2)</f>
        <v>一般</v>
      </c>
      <c r="W135" s="30"/>
      <c r="X135" s="110" t="s">
        <v>35</v>
      </c>
      <c r="Y135" s="111" t="s">
        <v>58</v>
      </c>
      <c r="Z135" s="112" t="s">
        <v>8</v>
      </c>
      <c r="AA135" s="112"/>
      <c r="AB135" s="112" t="s">
        <v>8</v>
      </c>
      <c r="AC135" s="112" t="s">
        <v>8</v>
      </c>
      <c r="AD135" s="112" t="s">
        <v>8</v>
      </c>
      <c r="AE135" s="173"/>
      <c r="AF135" s="115"/>
      <c r="AG135" s="154">
        <v>4000</v>
      </c>
      <c r="AH135" s="255" t="s">
        <v>790</v>
      </c>
      <c r="AI135" s="255"/>
      <c r="AJ135" s="255"/>
      <c r="AK135" s="297" t="s">
        <v>842</v>
      </c>
      <c r="AL135" s="271">
        <v>500</v>
      </c>
      <c r="AM135" s="155">
        <v>2</v>
      </c>
      <c r="AN135" s="202"/>
      <c r="AO135" s="203"/>
      <c r="AP135" s="204"/>
      <c r="AQ135" s="204"/>
      <c r="AR135" s="159"/>
      <c r="AS135" s="159"/>
      <c r="AT135" s="159"/>
      <c r="AU135" s="159"/>
      <c r="AV135" s="159"/>
      <c r="AW135" s="159"/>
      <c r="AX135" s="204"/>
      <c r="AY135" s="204"/>
      <c r="AZ135" s="204"/>
      <c r="BA135" s="159"/>
      <c r="BB135" s="159"/>
      <c r="BC135" s="159"/>
      <c r="BD135" s="159"/>
      <c r="BE135" s="159"/>
      <c r="BF135" s="204"/>
      <c r="BG135" s="204"/>
      <c r="BH135" s="204"/>
      <c r="BI135" s="204"/>
      <c r="BJ135" s="204"/>
      <c r="BK135" s="204"/>
      <c r="BL135" s="205"/>
      <c r="BM135" s="206"/>
      <c r="BN135" s="206"/>
      <c r="BO135" s="204"/>
      <c r="BP135" s="255"/>
      <c r="BQ135" s="129"/>
    </row>
    <row r="136" spans="1:69" s="31" customFormat="1" ht="13.5" customHeight="1">
      <c r="A136" s="273"/>
      <c r="B136" s="274"/>
      <c r="C136" s="275"/>
      <c r="D136" s="60"/>
      <c r="E136" s="61"/>
      <c r="F136" s="277"/>
      <c r="G136" s="257"/>
      <c r="H136" s="280"/>
      <c r="I136" s="11" t="s">
        <v>765</v>
      </c>
      <c r="J136" s="268"/>
      <c r="K136" s="119">
        <v>61</v>
      </c>
      <c r="L136" s="199">
        <v>36</v>
      </c>
      <c r="M136" s="121">
        <f>SUM(O136:U136)</f>
        <v>32</v>
      </c>
      <c r="N136" s="121">
        <v>21</v>
      </c>
      <c r="O136" s="13">
        <v>7</v>
      </c>
      <c r="P136" s="162">
        <v>1</v>
      </c>
      <c r="Q136" s="162">
        <v>10</v>
      </c>
      <c r="R136" s="162">
        <v>4</v>
      </c>
      <c r="S136" s="162">
        <v>10</v>
      </c>
      <c r="T136" s="162"/>
      <c r="U136" s="13"/>
      <c r="V136" s="270"/>
      <c r="W136" s="22">
        <v>250</v>
      </c>
      <c r="X136" s="122">
        <v>0.7708333333333334</v>
      </c>
      <c r="Y136" s="123">
        <v>0.7708333333333334</v>
      </c>
      <c r="Z136" s="124">
        <v>0.7708333333333334</v>
      </c>
      <c r="AA136" s="124"/>
      <c r="AB136" s="124">
        <v>0.7708333333333334</v>
      </c>
      <c r="AC136" s="124">
        <v>0.7708333333333334</v>
      </c>
      <c r="AD136" s="124">
        <v>0.7708333333333334</v>
      </c>
      <c r="AE136" s="181"/>
      <c r="AF136" s="127" t="s">
        <v>816</v>
      </c>
      <c r="AG136" s="163" t="s">
        <v>879</v>
      </c>
      <c r="AH136" s="255"/>
      <c r="AI136" s="255"/>
      <c r="AJ136" s="255"/>
      <c r="AK136" s="298"/>
      <c r="AL136" s="272"/>
      <c r="AM136" s="207"/>
      <c r="AN136" s="202"/>
      <c r="AO136" s="203"/>
      <c r="AP136" s="204"/>
      <c r="AQ136" s="204"/>
      <c r="AR136" s="159"/>
      <c r="AS136" s="159"/>
      <c r="AT136" s="159"/>
      <c r="AU136" s="159"/>
      <c r="AV136" s="159"/>
      <c r="AW136" s="159"/>
      <c r="AX136" s="204"/>
      <c r="AY136" s="204"/>
      <c r="AZ136" s="204"/>
      <c r="BA136" s="159"/>
      <c r="BB136" s="159"/>
      <c r="BC136" s="159"/>
      <c r="BD136" s="159"/>
      <c r="BE136" s="159"/>
      <c r="BF136" s="204"/>
      <c r="BG136" s="204"/>
      <c r="BH136" s="204"/>
      <c r="BI136" s="204"/>
      <c r="BJ136" s="204"/>
      <c r="BK136" s="204"/>
      <c r="BL136" s="205"/>
      <c r="BM136" s="206"/>
      <c r="BN136" s="206"/>
      <c r="BO136" s="204"/>
      <c r="BP136" s="255"/>
      <c r="BQ136" s="129"/>
    </row>
    <row r="137" spans="1:69" s="31" customFormat="1" ht="13.5" customHeight="1">
      <c r="A137" s="256">
        <v>67</v>
      </c>
      <c r="B137" s="274" t="s">
        <v>835</v>
      </c>
      <c r="C137" s="275" t="s">
        <v>755</v>
      </c>
      <c r="D137" s="69"/>
      <c r="E137" s="70"/>
      <c r="F137" s="276" t="s">
        <v>885</v>
      </c>
      <c r="G137" s="256" t="str">
        <f>G43</f>
        <v>西町5-353</v>
      </c>
      <c r="H137" s="279" t="s">
        <v>828</v>
      </c>
      <c r="I137" s="10" t="s">
        <v>722</v>
      </c>
      <c r="J137" s="267" t="s">
        <v>766</v>
      </c>
      <c r="K137" s="141"/>
      <c r="L137" s="108">
        <f>ROUNDDOWN(K138/1.65,0)</f>
        <v>63</v>
      </c>
      <c r="M137" s="109"/>
      <c r="N137" s="109"/>
      <c r="O137" s="108"/>
      <c r="P137" s="153"/>
      <c r="Q137" s="153"/>
      <c r="R137" s="153"/>
      <c r="S137" s="153"/>
      <c r="T137" s="153"/>
      <c r="U137" s="108"/>
      <c r="V137" s="269" t="str">
        <f>VLOOKUP($N138,$A$160:$B$245,2)</f>
        <v>小</v>
      </c>
      <c r="W137" s="30"/>
      <c r="X137" s="110" t="s">
        <v>32</v>
      </c>
      <c r="Y137" s="111" t="s">
        <v>564</v>
      </c>
      <c r="Z137" s="111" t="s">
        <v>564</v>
      </c>
      <c r="AA137" s="111"/>
      <c r="AB137" s="111" t="s">
        <v>564</v>
      </c>
      <c r="AC137" s="111" t="s">
        <v>564</v>
      </c>
      <c r="AD137" s="111" t="s">
        <v>564</v>
      </c>
      <c r="AE137" s="173"/>
      <c r="AF137" s="115"/>
      <c r="AG137" s="154">
        <v>4000</v>
      </c>
      <c r="AH137" s="255" t="s">
        <v>808</v>
      </c>
      <c r="AI137" s="255" t="s">
        <v>809</v>
      </c>
      <c r="AJ137" s="255" t="s">
        <v>810</v>
      </c>
      <c r="AK137" s="271" t="s">
        <v>842</v>
      </c>
      <c r="AL137" s="255">
        <v>1000</v>
      </c>
      <c r="AM137" s="155">
        <v>1</v>
      </c>
      <c r="AN137" s="258" t="s">
        <v>112</v>
      </c>
      <c r="AO137" s="258" t="s">
        <v>171</v>
      </c>
      <c r="AP137" s="156"/>
      <c r="AQ137" s="156"/>
      <c r="AR137" s="157"/>
      <c r="AS137" s="157"/>
      <c r="AT137" s="157"/>
      <c r="AU137" s="157"/>
      <c r="AV137" s="157"/>
      <c r="AW137" s="158"/>
      <c r="AX137" s="156" t="s">
        <v>460</v>
      </c>
      <c r="AY137" s="159" t="s">
        <v>276</v>
      </c>
      <c r="AZ137" s="266" t="s">
        <v>77</v>
      </c>
      <c r="BA137" s="158"/>
      <c r="BB137" s="160"/>
      <c r="BC137" s="96"/>
      <c r="BD137" s="96"/>
      <c r="BE137" s="96"/>
      <c r="BF137" s="266" t="s">
        <v>77</v>
      </c>
      <c r="BG137" s="258" t="s">
        <v>12</v>
      </c>
      <c r="BH137" s="258" t="s">
        <v>12</v>
      </c>
      <c r="BI137" s="161"/>
      <c r="BJ137" s="258" t="s">
        <v>77</v>
      </c>
      <c r="BK137" s="258" t="s">
        <v>77</v>
      </c>
      <c r="BL137" s="161"/>
      <c r="BM137" s="260" t="s">
        <v>148</v>
      </c>
      <c r="BN137" s="262" t="s">
        <v>221</v>
      </c>
      <c r="BO137" s="258" t="s">
        <v>217</v>
      </c>
      <c r="BP137" s="255">
        <v>2</v>
      </c>
      <c r="BQ137" s="129"/>
    </row>
    <row r="138" spans="1:69" s="31" customFormat="1" ht="13.5" customHeight="1">
      <c r="A138" s="273"/>
      <c r="B138" s="274"/>
      <c r="C138" s="275"/>
      <c r="D138" s="60"/>
      <c r="E138" s="61"/>
      <c r="F138" s="277"/>
      <c r="G138" s="257"/>
      <c r="H138" s="280"/>
      <c r="I138" s="11" t="s">
        <v>763</v>
      </c>
      <c r="J138" s="268"/>
      <c r="K138" s="119">
        <v>104</v>
      </c>
      <c r="L138" s="199">
        <v>40</v>
      </c>
      <c r="M138" s="121">
        <f>SUM(O138:U138)</f>
        <v>18</v>
      </c>
      <c r="N138" s="121">
        <v>18</v>
      </c>
      <c r="O138" s="13"/>
      <c r="P138" s="162"/>
      <c r="Q138" s="162">
        <v>9</v>
      </c>
      <c r="R138" s="162">
        <v>9</v>
      </c>
      <c r="S138" s="162"/>
      <c r="T138" s="162"/>
      <c r="U138" s="13"/>
      <c r="V138" s="270"/>
      <c r="W138" s="22">
        <v>250</v>
      </c>
      <c r="X138" s="122">
        <v>0.7708333333333334</v>
      </c>
      <c r="Y138" s="123">
        <v>0.7708333333333334</v>
      </c>
      <c r="Z138" s="123">
        <v>0.7708333333333334</v>
      </c>
      <c r="AA138" s="123"/>
      <c r="AB138" s="123">
        <v>0.7708333333333334</v>
      </c>
      <c r="AC138" s="123">
        <v>0.7708333333333334</v>
      </c>
      <c r="AD138" s="123">
        <v>0.7708333333333334</v>
      </c>
      <c r="AE138" s="181"/>
      <c r="AF138" s="127" t="s">
        <v>816</v>
      </c>
      <c r="AG138" s="163" t="s">
        <v>817</v>
      </c>
      <c r="AH138" s="255"/>
      <c r="AI138" s="255"/>
      <c r="AJ138" s="255"/>
      <c r="AK138" s="272"/>
      <c r="AL138" s="265"/>
      <c r="AM138" s="164">
        <v>1</v>
      </c>
      <c r="AN138" s="259"/>
      <c r="AO138" s="259"/>
      <c r="AP138" s="156" t="s">
        <v>179</v>
      </c>
      <c r="AQ138" s="156" t="s">
        <v>188</v>
      </c>
      <c r="AR138" s="157" t="s">
        <v>245</v>
      </c>
      <c r="AS138" s="157"/>
      <c r="AT138" s="157"/>
      <c r="AU138" s="157" t="s">
        <v>144</v>
      </c>
      <c r="AV138" s="157"/>
      <c r="AW138" s="97"/>
      <c r="AX138" s="162"/>
      <c r="AY138" s="159"/>
      <c r="AZ138" s="259"/>
      <c r="BA138" s="158"/>
      <c r="BB138" s="163"/>
      <c r="BC138" s="97"/>
      <c r="BD138" s="97"/>
      <c r="BE138" s="97"/>
      <c r="BF138" s="259"/>
      <c r="BG138" s="259"/>
      <c r="BH138" s="259"/>
      <c r="BI138" s="162"/>
      <c r="BJ138" s="259"/>
      <c r="BK138" s="259"/>
      <c r="BL138" s="162"/>
      <c r="BM138" s="261"/>
      <c r="BN138" s="263"/>
      <c r="BO138" s="259"/>
      <c r="BP138" s="255"/>
      <c r="BQ138" s="129"/>
    </row>
    <row r="139" spans="1:69" s="31" customFormat="1" ht="13.5" customHeight="1">
      <c r="A139" s="256">
        <v>68</v>
      </c>
      <c r="B139" s="274" t="s">
        <v>894</v>
      </c>
      <c r="C139" s="275" t="s">
        <v>893</v>
      </c>
      <c r="D139" s="69"/>
      <c r="E139" s="70"/>
      <c r="F139" s="276" t="s">
        <v>895</v>
      </c>
      <c r="G139" s="278" t="s">
        <v>896</v>
      </c>
      <c r="H139" s="279" t="s">
        <v>892</v>
      </c>
      <c r="I139" s="256" t="s">
        <v>258</v>
      </c>
      <c r="J139" s="267" t="s">
        <v>898</v>
      </c>
      <c r="K139" s="141"/>
      <c r="L139" s="108">
        <f>ROUNDDOWN(K140/1.65,0)</f>
        <v>64</v>
      </c>
      <c r="M139" s="109"/>
      <c r="N139" s="109"/>
      <c r="O139" s="108"/>
      <c r="P139" s="153"/>
      <c r="Q139" s="153"/>
      <c r="R139" s="153"/>
      <c r="S139" s="153"/>
      <c r="T139" s="153"/>
      <c r="U139" s="108"/>
      <c r="V139" s="269" t="str">
        <f>VLOOKUP($N140,$A$160:$B$245,2)</f>
        <v>小</v>
      </c>
      <c r="W139" s="30"/>
      <c r="X139" s="110" t="s">
        <v>899</v>
      </c>
      <c r="Y139" s="111" t="s">
        <v>8</v>
      </c>
      <c r="Z139" s="111" t="s">
        <v>8</v>
      </c>
      <c r="AA139" s="111"/>
      <c r="AB139" s="111" t="s">
        <v>8</v>
      </c>
      <c r="AC139" s="111" t="s">
        <v>900</v>
      </c>
      <c r="AD139" s="111" t="s">
        <v>900</v>
      </c>
      <c r="AE139" s="173"/>
      <c r="AF139" s="115" t="s">
        <v>818</v>
      </c>
      <c r="AG139" s="28" t="s">
        <v>901</v>
      </c>
      <c r="AH139" s="255" t="s">
        <v>903</v>
      </c>
      <c r="AI139" s="255" t="s">
        <v>904</v>
      </c>
      <c r="AJ139" s="255" t="s">
        <v>904</v>
      </c>
      <c r="AK139" s="271" t="s">
        <v>907</v>
      </c>
      <c r="AL139" s="264" t="s">
        <v>905</v>
      </c>
      <c r="AM139" s="155">
        <v>2</v>
      </c>
      <c r="AN139" s="258" t="s">
        <v>112</v>
      </c>
      <c r="AO139" s="258" t="s">
        <v>171</v>
      </c>
      <c r="AP139" s="156"/>
      <c r="AQ139" s="156"/>
      <c r="AR139" s="157"/>
      <c r="AS139" s="157"/>
      <c r="AT139" s="157"/>
      <c r="AU139" s="157"/>
      <c r="AV139" s="157"/>
      <c r="AW139" s="158"/>
      <c r="AX139" s="156" t="s">
        <v>460</v>
      </c>
      <c r="AY139" s="159" t="s">
        <v>276</v>
      </c>
      <c r="AZ139" s="266" t="s">
        <v>77</v>
      </c>
      <c r="BA139" s="158"/>
      <c r="BB139" s="160"/>
      <c r="BC139" s="96"/>
      <c r="BD139" s="96"/>
      <c r="BE139" s="96"/>
      <c r="BF139" s="266" t="s">
        <v>77</v>
      </c>
      <c r="BG139" s="258" t="s">
        <v>12</v>
      </c>
      <c r="BH139" s="258" t="s">
        <v>12</v>
      </c>
      <c r="BI139" s="161"/>
      <c r="BJ139" s="258" t="s">
        <v>77</v>
      </c>
      <c r="BK139" s="258" t="s">
        <v>77</v>
      </c>
      <c r="BL139" s="161"/>
      <c r="BM139" s="260" t="s">
        <v>148</v>
      </c>
      <c r="BN139" s="262" t="s">
        <v>221</v>
      </c>
      <c r="BO139" s="258" t="s">
        <v>217</v>
      </c>
      <c r="BP139" s="255">
        <v>1</v>
      </c>
      <c r="BQ139" s="129"/>
    </row>
    <row r="140" spans="1:69" s="31" customFormat="1" ht="13.5" customHeight="1">
      <c r="A140" s="273"/>
      <c r="B140" s="274"/>
      <c r="C140" s="275"/>
      <c r="D140" s="60"/>
      <c r="E140" s="61"/>
      <c r="F140" s="277"/>
      <c r="G140" s="257"/>
      <c r="H140" s="280"/>
      <c r="I140" s="257"/>
      <c r="J140" s="268"/>
      <c r="K140" s="119">
        <v>107.2</v>
      </c>
      <c r="L140" s="199">
        <v>40</v>
      </c>
      <c r="M140" s="121">
        <f>SUM(O140:U140)</f>
        <v>9</v>
      </c>
      <c r="N140" s="121">
        <v>5</v>
      </c>
      <c r="O140" s="13">
        <v>1</v>
      </c>
      <c r="P140" s="162">
        <v>3</v>
      </c>
      <c r="Q140" s="162">
        <v>4</v>
      </c>
      <c r="R140" s="162"/>
      <c r="S140" s="162">
        <v>1</v>
      </c>
      <c r="T140" s="162"/>
      <c r="U140" s="13"/>
      <c r="V140" s="270"/>
      <c r="W140" s="22">
        <v>250</v>
      </c>
      <c r="X140" s="122">
        <v>0.8125</v>
      </c>
      <c r="Y140" s="123">
        <v>0.8125</v>
      </c>
      <c r="Z140" s="123">
        <v>0.8125</v>
      </c>
      <c r="AA140" s="123"/>
      <c r="AB140" s="123">
        <v>0.8125</v>
      </c>
      <c r="AC140" s="123">
        <v>0.8125</v>
      </c>
      <c r="AD140" s="123">
        <v>0.8125</v>
      </c>
      <c r="AE140" s="181"/>
      <c r="AF140" s="127" t="s">
        <v>902</v>
      </c>
      <c r="AG140" s="163">
        <v>10000</v>
      </c>
      <c r="AH140" s="255"/>
      <c r="AI140" s="255"/>
      <c r="AJ140" s="255"/>
      <c r="AK140" s="272"/>
      <c r="AL140" s="265"/>
      <c r="AM140" s="164">
        <v>4</v>
      </c>
      <c r="AN140" s="259"/>
      <c r="AO140" s="259"/>
      <c r="AP140" s="156" t="s">
        <v>179</v>
      </c>
      <c r="AQ140" s="156" t="s">
        <v>188</v>
      </c>
      <c r="AR140" s="157" t="s">
        <v>245</v>
      </c>
      <c r="AS140" s="157"/>
      <c r="AT140" s="157"/>
      <c r="AU140" s="157" t="s">
        <v>144</v>
      </c>
      <c r="AV140" s="157"/>
      <c r="AW140" s="97"/>
      <c r="AX140" s="162"/>
      <c r="AY140" s="159"/>
      <c r="AZ140" s="259"/>
      <c r="BA140" s="158"/>
      <c r="BB140" s="163"/>
      <c r="BC140" s="97"/>
      <c r="BD140" s="97"/>
      <c r="BE140" s="97"/>
      <c r="BF140" s="259"/>
      <c r="BG140" s="259"/>
      <c r="BH140" s="259"/>
      <c r="BI140" s="162"/>
      <c r="BJ140" s="259"/>
      <c r="BK140" s="259"/>
      <c r="BL140" s="162"/>
      <c r="BM140" s="261"/>
      <c r="BN140" s="263"/>
      <c r="BO140" s="259"/>
      <c r="BP140" s="255"/>
      <c r="BQ140" s="129"/>
    </row>
    <row r="141" spans="1:69" ht="13.5" customHeight="1">
      <c r="A141" s="256" t="s">
        <v>236</v>
      </c>
      <c r="B141" s="359" t="str">
        <f>COUNTA(B5:B140)&amp;"クラブ"</f>
        <v>68クラブ</v>
      </c>
      <c r="C141" s="64"/>
      <c r="D141" s="65">
        <f>D5+D7+D9+D11+D13+D15+D17+D19+D21+D23+D25+D27+D29+D31+D33+D35+D37+D39+D41+D43+D45+D47+D49+D51+D53+D55+D57+D59+D61+D63+D65+D67+D69+D71+D73+D91+D83+D89+D105+D113</f>
        <v>4740</v>
      </c>
      <c r="E141" s="63">
        <f>(O142+P142+Q142)/D141</f>
        <v>0.46835443037974683</v>
      </c>
      <c r="F141" s="63"/>
      <c r="G141" s="329"/>
      <c r="H141" s="55"/>
      <c r="I141" s="49"/>
      <c r="J141" s="117"/>
      <c r="K141" s="117"/>
      <c r="L141" s="208">
        <f>L6+L8+L10+L12+L14+L16+L18+L20+L22+L24+L26+L28+L30+L32+L34+L36+L38+L40+L42+L44+L46+L48+L50+L52+L54+L56+L58+L60+L62+L64+L66+L68+L70+L72+L74+L76+L78+L80+L82+L84+L86+L88+L90+L92+L94+L96+L98+L100+L102+L104+L106+L108+L110+L112+L114+L116+L118+L120+L122+L124+L126+L128+L130+L132+L134+L136+L138+L140</f>
        <v>3122</v>
      </c>
      <c r="M141" s="98"/>
      <c r="N141" s="209"/>
      <c r="O141" s="108">
        <f>SUM(O5,O7,O9,O11,O13,O15,O17,O19,O21,O23,O25,O27,O29,O31,O33,O35,O37,O39,O41,O43,O45,O47,O49,O51,O53,O55,O57,O59,O61,O63)+SUM(O65,O67,O69,O71,O73,O75,O77,O79,O81,O83,O85,O87,O89,O91,O93,O95,O97,O99,O101,,O103,O105,O107,O109,O111,O113,O115)+SUM(O117,O119,O121,O123,O125,O127,O129,O131,O133,O135,O137,O139)</f>
        <v>0</v>
      </c>
      <c r="P141" s="108">
        <f>SUM(P5,P7,P9,P11,P13,P15,P17,P19,P21,P23,P25,P27,P29,P31,P33,P35,P37,P39,P41,P43,P45,P47,P49,P51,P53,P55,P57,P59,P61,P63)+SUM(P65,P67,P69,P71,P73,P75,P77,P79,P81,P83,P85,P87,P89,P91,P93,P95,P97,P99,P101,,P103,P105,P107,P109,P111,P113,P115)+SUM(P117,P119,P121,P123,P125,P127,P129,P131,P133,P135,P137,P139)</f>
        <v>0</v>
      </c>
      <c r="Q141" s="108">
        <f>SUM(Q5,Q7,Q9,Q11,Q13,Q15,Q17,Q19,Q21,Q23,Q25,Q27,Q29,Q31,Q33,Q35,Q37,Q39,Q41,Q43,Q45,Q47,Q49,Q51,Q53,Q55,Q57,Q59,Q61,Q63)+SUM(Q65,Q67,Q69,Q71,Q73,Q75,Q77,Q79,Q81,Q83,Q85,Q87,Q89,Q91,Q93,Q95,Q97,Q99,Q101,Q103,Q105,Q107,Q109,Q111,Q113,Q115)+SUM(Q117,Q119,Q121,Q123,Q125,Q127,Q129,Q131,Q133,Q135,Q137,Q139)</f>
        <v>0</v>
      </c>
      <c r="R141" s="108">
        <f>SUM(R5,R7,R9,R11,R13,R15,R17,R19,R21,R23,R25,R27,R29,R31,R33,R35,R37,R39,R41,R43,R45,R47,R49,R51,R53,R55,R57,R59,R61,R63)+SUM(R65,R67,R69,R71,R73,R75,R77,R79,R81,R83,R85,R87,R89,R91,R93,R95,R97,R99,R101,,R103,R105,R107,R109,R111,R113,R115)+SUM(R117,R119,R121,R123,R125,R127,R129,R131,R133,R135,R137,R139)</f>
        <v>0</v>
      </c>
      <c r="S141" s="108">
        <f>SUM(S5,S7,S9,S11,S13,S15,S17,S19,S21,S23,S25,S27,S29,S31,S33,S35,S37,S39,S41,S43,S45,S47,S49,S51,S53,S55,S57,S59,S61,S63)+SUM(S65,S67,S69,S71,S73,S75,S77,S79,S81,S83,S85,S87,S89,S91,S93,S95,S97,S99,S101,,S103,S105,S107,S109,S111,S113,S115)+SUM(S117,S119,S121,S123,S125,S127,S129,S131,S133,S135,S137,S139)</f>
        <v>0</v>
      </c>
      <c r="T141" s="108"/>
      <c r="U141" s="108">
        <f>SUM(U5,U7,U9,U11,U13,U15,U17,U19,U21,U23,U25,U27,U29,U31,U33,U35,U37,U39,U41,U43,U45,U47,U49,U51,U53,U55,U57,U59,U61,U63)+SUM(U65,U67,U69,U71,U73,U75,U77,U79,U81,U83,U85,U87,U89,U91,U93,U95,U97,U99,U101,)</f>
        <v>0</v>
      </c>
      <c r="V141" s="210"/>
      <c r="W141" s="211"/>
      <c r="X141" s="210"/>
      <c r="Y141" s="166"/>
      <c r="Z141" s="166"/>
      <c r="AA141" s="166"/>
      <c r="AB141" s="166"/>
      <c r="AC141" s="166"/>
      <c r="AD141" s="166"/>
      <c r="AE141" s="189"/>
      <c r="AF141" s="166"/>
      <c r="AG141" s="34"/>
      <c r="AH141" s="34"/>
      <c r="AI141" s="34"/>
      <c r="AJ141" s="34"/>
      <c r="AK141" s="34"/>
      <c r="AL141" s="28"/>
      <c r="AM141" s="21">
        <f>SUM(AM5,AM7,AM9,AM11,AM13,AM15,AM17,AM19,AM21,AM23,AM25,AM27,AM29,AM31,AM33,AM35,AM37,AM39,AM41,AM43,AM45,AM47,AM49,AM51,AM53,AM55,AM57,AM59,AM61,AM63)+SUM(AM65,AM67,AM69,AM71,AM73,AM75,AM77,AM79,AM81,AM83,AM85,AM87,AM89,AM91,AM93,AM95,AM97,AM99,AM101,AM103,AM105,AM107,AM109,AM111+AM113+AM115+AM119+AM121+AM123+AM125+AM127+AM117+AM129+AM131+AM133+AM135+AM137+AM139)</f>
        <v>167</v>
      </c>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89"/>
      <c r="BM141" s="38"/>
      <c r="BN141" s="38"/>
      <c r="BO141" s="30"/>
      <c r="BP141" s="378">
        <f>SUM(BP5:BP140)</f>
        <v>155</v>
      </c>
      <c r="BQ141" s="103"/>
    </row>
    <row r="142" spans="1:69" ht="13.5" customHeight="1">
      <c r="A142" s="257"/>
      <c r="B142" s="360"/>
      <c r="C142" s="66"/>
      <c r="D142" s="67">
        <f>D6+D8+D10+D12+D14+D16+D18+D20+D22+D24+D26+D28+D30+D32+D34+D36+D38+D40+D42+D44+D46+D48+D50+D52+D54+D56+D58+D60+D62+D64+D66+D68+D70+D72+D74+D84+D90+D92+D106+D114</f>
        <v>9591</v>
      </c>
      <c r="E142" s="61">
        <f>M142/D142</f>
        <v>0.29955166301741215</v>
      </c>
      <c r="F142" s="61"/>
      <c r="G142" s="330"/>
      <c r="H142" s="56"/>
      <c r="I142" s="56"/>
      <c r="J142" s="167"/>
      <c r="K142" s="167"/>
      <c r="L142" s="128" t="s">
        <v>633</v>
      </c>
      <c r="M142" s="17">
        <f>SUM(M5:M140)</f>
        <v>2873</v>
      </c>
      <c r="N142" s="17">
        <f>SUM(N5:N140)</f>
        <v>2737</v>
      </c>
      <c r="O142" s="212">
        <f>SUM(O6,O8,O10,O12,O14,O16,O18,O20,O22,O24,O26,O28,O30,O32,O34,O36,O38,O40,O42,O44,O46,O48,O50,O52,O54,O56,O58,O60,O62,O64)+SUM(O66,O68,O70,O72,O74,O76,O78,O80,O82,O84,O86,O88,O90,O92,O94,O96,O98,O100,O102,O104,O106,O108,O110,O112,O114,O116)+SUM(O118,O120,O122,O124,O128,O126,O130,O132,O134,O136,O138,O140)</f>
        <v>774</v>
      </c>
      <c r="P142" s="212">
        <f>SUM(P6,P8,P10,P12,P14,P16,P18,P20,P22,P24,P26,P28,P30,P32,P34,P36,P38,P40,P42,P44,P46,P48,P50,P52,P54,P56,P58,P60,P62,P64)+SUM(P66,P68,P70,P72,P74,P76,P78,P80,P82,P84,P86,P88,P90,P92,P94,P96,P98,P100,P102,P104,P106,P108,P110,P112,P114,P116)+SUM(P118,P120,P122,P124,P126,P128,P130,P132,P134,P136,P138,P140)</f>
        <v>830</v>
      </c>
      <c r="Q142" s="212">
        <f>SUM(Q6,Q8,Q10,Q12,Q14,Q16,Q18,Q20,Q22,Q24,Q26,Q28,Q30,Q32,Q34,Q36,Q38,Q40,Q42,Q44,Q46,Q48,Q50,Q52,Q54,Q56,Q58,Q60,Q62,Q64)+SUM(Q66,Q68,Q70,Q72,Q74,Q76,Q78,Q80,Q82,Q84,Q86,Q88,Q90,Q92,Q94,Q96,Q98,Q100,Q102,Q104,Q106,Q108,Q110,Q112,Q114,Q116)+SUM(Q118,Q120,Q122,Q124,Q126,Q128,Q130,Q132,Q134,Q136,Q138,Q140)</f>
        <v>616</v>
      </c>
      <c r="R142" s="212">
        <f>SUM(R6,R8,R10,R12,R14,R16,R18,R20,R22,R24,R26,R28,R30,R32,R34,R36,R38,R40,R42,R44,R46,R48,R50,R52,R54,R56,R58,R60,R62,R64)+SUM(R66,R68,R70,R72,R74,R76,R78,R80,R82,R84,R86,R88,R90,R92,R94,R96,R98,R100,R102,R104,R106,R108,R110,R112,R114,R116)+SUM(R118,R120,R122,R124,R126,R128,R130,R132,R134,R136,R138,R140)</f>
        <v>345</v>
      </c>
      <c r="S142" s="212">
        <f>SUM(S6,S8,S10,S12,S14,S16,S18,S20,S22,S24,S26,S28,S30,S32,S34,S36,S38,S40,S42,S44,S46,S48,S50,S52,S54,S56,S58,S60,S62,S64)+SUM(S66,S68,S70,S72,S74,S76,S78,S80,S82,S84,S86,S88,S90,S92,S94,S96,S98,S100,S102,S104,S106,S108,S110,S112,S114,S116)+SUM(S118,S120,S122,S124,S126,S128,S130,S132,S134,S136,S138,S140)</f>
        <v>211</v>
      </c>
      <c r="T142" s="212">
        <f>SUM(T6,T8,T10,T12,T14,T16,T18,T20,T22,T24,T26,T28,T30,T32,T34,T36,T38,T40,T42,T44,T46,T48,T50,T52,T54,T56,T58,T60,T62,T64)+SUM(T66,T68,T70,T72,T74,T76,T78,T80,T82,T84,T86,T88,T90,T92,T94,T96,T98,T100,T102,T104,T106,T108,T110,T112,T114,T116)+SUM(T118,T120,T122,T124,T126,T128,T130,T132,T134,T136,T138,T140)</f>
        <v>97</v>
      </c>
      <c r="U142" s="212">
        <f>SUM(U6,U8,U10,U12,U14,U16,U18,U20,U22,U24,U26,U28,U30,U32,U34,U36,U38,U40,U42,U44,U46,U48,U50,U52,U54,U56,U58,U60,U62,U64)+SUM(U66,U68,U70,U72,U74,U76,U78,U80,U82,U84,U86,U88,U90,U92,U94,U96,U98,U100,U102)</f>
        <v>0</v>
      </c>
      <c r="V142" s="13"/>
      <c r="W142" s="213">
        <f>W141/47</f>
        <v>0</v>
      </c>
      <c r="X142" s="214"/>
      <c r="Y142" s="128" t="s">
        <v>467</v>
      </c>
      <c r="Z142" s="128"/>
      <c r="AA142" s="167"/>
      <c r="AB142" s="167"/>
      <c r="AC142" s="167"/>
      <c r="AD142" s="167"/>
      <c r="AE142" s="196"/>
      <c r="AF142" s="167"/>
      <c r="AG142" s="18"/>
      <c r="AH142" s="18"/>
      <c r="AI142" s="18"/>
      <c r="AJ142" s="18"/>
      <c r="AK142" s="18"/>
      <c r="AL142" s="95"/>
      <c r="AM142" s="215">
        <f>SUM(AM6,AM8,AM10,AM12,AM14,AM16,AM18,AM20,AM22,AM24,AM26,AM28,AM30,AM32,AM34,AM36,AM38,AM40,AM42,AM44,AM46,AM48,AM50,AM52,AM54,AM56,AM58,AM60,AM62,AM64)+SUM(AM66,AM68,AM70,AM72,AM74,AM76,AM78,AM80,AM82,AM84,AM86,AM88,AM90,AM92,AM94,AM96,AM98,AM100,AM102,AM104,AM106,AM108,AM110,AM112+AM114+AM116+AM118+AM120+AM122+AM124+AM126+AM128+AM130+AM132+AM134+AM136+AM138+AM140)</f>
        <v>216</v>
      </c>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96"/>
      <c r="BM142" s="38"/>
      <c r="BN142" s="38"/>
      <c r="BO142" s="30"/>
      <c r="BP142" s="313"/>
      <c r="BQ142" s="103"/>
    </row>
    <row r="143" spans="1:69" ht="13.5" customHeight="1">
      <c r="A143" s="77"/>
      <c r="B143" s="77"/>
      <c r="C143" s="77"/>
      <c r="D143" s="77"/>
      <c r="E143" s="77"/>
      <c r="F143" s="77"/>
      <c r="G143" s="77"/>
      <c r="H143" s="77"/>
      <c r="I143" s="83"/>
      <c r="J143" s="16"/>
      <c r="K143" s="77"/>
      <c r="L143" s="49"/>
      <c r="M143" s="77"/>
      <c r="N143" s="77"/>
      <c r="O143" s="379">
        <f>SUM(O142:Q142)</f>
        <v>2220</v>
      </c>
      <c r="P143" s="380"/>
      <c r="Q143" s="381"/>
      <c r="R143" s="379">
        <f>SUM(R142:T142)</f>
        <v>653</v>
      </c>
      <c r="S143" s="380"/>
      <c r="T143" s="381"/>
      <c r="U143" s="77"/>
      <c r="V143" s="77" t="str">
        <f>"【規模別】　小("&amp;X149&amp;")、一般("&amp;Y149&amp;")、中("&amp;Z149&amp;")、大("&amp;AA149&amp;")、特大("&amp;AB149&amp;")"</f>
        <v>【規模別】　小(8)、一般(19)、中(19)、大(21)、特大(1)</v>
      </c>
      <c r="W143" s="77"/>
      <c r="X143" s="49"/>
      <c r="Y143" s="49"/>
      <c r="Z143" s="49"/>
      <c r="AA143" s="77"/>
      <c r="AB143" s="77"/>
      <c r="AC143" s="77"/>
      <c r="AD143" s="77"/>
      <c r="AE143" s="77"/>
      <c r="AF143" s="77"/>
      <c r="AG143" s="84"/>
      <c r="AH143" s="84"/>
      <c r="AI143" s="84"/>
      <c r="AJ143" s="84"/>
      <c r="AK143" s="84"/>
      <c r="AL143" s="84"/>
      <c r="AM143" s="85">
        <f>SUM(AM5:AM140)</f>
        <v>383</v>
      </c>
      <c r="AN143" s="77"/>
      <c r="AO143" s="77"/>
      <c r="AP143" s="77"/>
      <c r="AQ143" s="77"/>
      <c r="AR143" s="84"/>
      <c r="AS143" s="84"/>
      <c r="AT143" s="84"/>
      <c r="AU143" s="84"/>
      <c r="AV143" s="84"/>
      <c r="AW143" s="84"/>
      <c r="AX143" s="84"/>
      <c r="AY143" s="84"/>
      <c r="AZ143" s="84"/>
      <c r="BA143" s="84"/>
      <c r="BB143" s="84"/>
      <c r="BC143" s="84"/>
      <c r="BD143" s="84"/>
      <c r="BE143" s="84"/>
      <c r="BF143" s="77"/>
      <c r="BG143" s="77"/>
      <c r="BH143" s="77"/>
      <c r="BI143" s="77"/>
      <c r="BJ143" s="77"/>
      <c r="BK143" s="77"/>
      <c r="BL143" s="77"/>
      <c r="BM143" s="77"/>
      <c r="BN143" s="77"/>
      <c r="BO143" s="49"/>
      <c r="BP143" s="49"/>
      <c r="BQ143" s="4"/>
    </row>
    <row r="144" spans="1:64" ht="11.25" customHeight="1">
      <c r="A144" s="5"/>
      <c r="B144" s="8"/>
      <c r="C144" s="8"/>
      <c r="D144" s="8"/>
      <c r="E144" s="8"/>
      <c r="F144" s="8"/>
      <c r="G144" s="8"/>
      <c r="H144" s="8"/>
      <c r="I144" s="16"/>
      <c r="J144" s="7"/>
      <c r="K144" s="5"/>
      <c r="M144" s="6"/>
      <c r="N144" s="6"/>
      <c r="O144" s="91"/>
      <c r="P144" s="47"/>
      <c r="Q144" s="47"/>
      <c r="R144" s="47"/>
      <c r="S144" s="47"/>
      <c r="T144" s="47"/>
      <c r="U144" s="6"/>
      <c r="V144" s="5"/>
      <c r="W144" s="6"/>
      <c r="AA144" s="38"/>
      <c r="AB144" s="6"/>
      <c r="AC144" s="6"/>
      <c r="AD144" s="6"/>
      <c r="AE144" s="6"/>
      <c r="AF144" s="6"/>
      <c r="AG144" s="9"/>
      <c r="AH144" s="9"/>
      <c r="AI144" s="9"/>
      <c r="AJ144" s="9"/>
      <c r="AK144" s="9"/>
      <c r="AL144" s="9"/>
      <c r="AM144" s="46"/>
      <c r="AN144" s="5"/>
      <c r="AO144" s="8"/>
      <c r="AP144" s="8"/>
      <c r="AQ144" s="8"/>
      <c r="AR144" s="9"/>
      <c r="AS144" s="9"/>
      <c r="AT144" s="9"/>
      <c r="AU144" s="9"/>
      <c r="AV144" s="9"/>
      <c r="AW144" s="9"/>
      <c r="AX144" s="9"/>
      <c r="AY144" s="9"/>
      <c r="AZ144" s="9"/>
      <c r="BA144" s="9"/>
      <c r="BB144" s="9"/>
      <c r="BC144" s="9"/>
      <c r="BD144" s="9"/>
      <c r="BE144" s="9"/>
      <c r="BF144" s="8"/>
      <c r="BG144" s="8"/>
      <c r="BH144" s="8"/>
      <c r="BI144" s="8"/>
      <c r="BJ144" s="8"/>
      <c r="BK144" s="8"/>
      <c r="BL144" s="8"/>
    </row>
    <row r="145" spans="1:64" ht="11.25">
      <c r="A145" s="6"/>
      <c r="B145" s="8"/>
      <c r="C145" s="8"/>
      <c r="D145" s="8"/>
      <c r="E145" s="8"/>
      <c r="F145" s="8"/>
      <c r="G145" s="8"/>
      <c r="H145" s="8"/>
      <c r="I145" s="16"/>
      <c r="J145" s="7"/>
      <c r="K145" s="5"/>
      <c r="L145" s="5"/>
      <c r="M145" s="6"/>
      <c r="N145" s="72"/>
      <c r="O145" s="73"/>
      <c r="P145" s="73" t="s">
        <v>740</v>
      </c>
      <c r="Q145" s="73" t="s">
        <v>741</v>
      </c>
      <c r="R145" s="73" t="s">
        <v>742</v>
      </c>
      <c r="S145" s="73" t="s">
        <v>743</v>
      </c>
      <c r="T145" s="73" t="s">
        <v>744</v>
      </c>
      <c r="U145" s="25" t="s">
        <v>745</v>
      </c>
      <c r="V145" s="25" t="s">
        <v>746</v>
      </c>
      <c r="W145" s="6"/>
      <c r="AA145" s="38"/>
      <c r="AB145" s="6"/>
      <c r="AC145" s="6"/>
      <c r="AD145" s="6"/>
      <c r="AE145" s="6"/>
      <c r="AI145" s="9"/>
      <c r="AJ145" s="9"/>
      <c r="AK145" s="9"/>
      <c r="AL145" s="9"/>
      <c r="AM145" s="46"/>
      <c r="AN145" s="5"/>
      <c r="AO145" s="8"/>
      <c r="AP145" s="8"/>
      <c r="AQ145" s="8"/>
      <c r="AR145" s="9"/>
      <c r="AS145" s="9"/>
      <c r="AT145" s="9"/>
      <c r="AU145" s="9"/>
      <c r="AV145" s="9"/>
      <c r="AW145" s="9"/>
      <c r="AX145" s="9"/>
      <c r="AY145" s="9"/>
      <c r="AZ145" s="9"/>
      <c r="BA145" s="9"/>
      <c r="BB145" s="9"/>
      <c r="BC145" s="9"/>
      <c r="BD145" s="9"/>
      <c r="BE145" s="9"/>
      <c r="BF145" s="8"/>
      <c r="BG145" s="8"/>
      <c r="BH145" s="8"/>
      <c r="BI145" s="8"/>
      <c r="BJ145" s="8"/>
      <c r="BK145" s="8"/>
      <c r="BL145" s="8"/>
    </row>
    <row r="146" spans="1:64" ht="13.5" customHeight="1">
      <c r="A146" s="6"/>
      <c r="B146" s="8"/>
      <c r="C146" s="8"/>
      <c r="D146" s="8"/>
      <c r="E146" s="8"/>
      <c r="F146" s="8"/>
      <c r="G146" s="8"/>
      <c r="H146" s="8"/>
      <c r="I146" s="16"/>
      <c r="J146" s="7"/>
      <c r="K146" s="5"/>
      <c r="L146" s="5"/>
      <c r="M146" s="6"/>
      <c r="N146" s="6"/>
      <c r="O146" s="385" t="s">
        <v>747</v>
      </c>
      <c r="P146" s="74">
        <f>O142/(1480+77-3-7-8-6)</f>
        <v>0.5048923679060665</v>
      </c>
      <c r="Q146" s="74">
        <f>P142/(1630+66-1-3-7-8)</f>
        <v>0.4949314251639833</v>
      </c>
      <c r="R146" s="74">
        <f>Q142/(1498+52-1-5-7-7)</f>
        <v>0.40261437908496733</v>
      </c>
      <c r="S146" s="74">
        <f>R142/(1524+74-2-6-3-2)</f>
        <v>0.21766561514195584</v>
      </c>
      <c r="T146" s="74">
        <f>S142/(1552+56-7-4-5-3)</f>
        <v>0.13278791692888608</v>
      </c>
      <c r="U146" s="74">
        <f>T142/(1635+66-5-6-4-7)</f>
        <v>0.057772483621203095</v>
      </c>
      <c r="V146" s="387">
        <f>ROUNDUP(M142/(9319+391-117),1)</f>
        <v>0.30000000000000004</v>
      </c>
      <c r="W146" s="6"/>
      <c r="AA146" s="38"/>
      <c r="AB146" s="6"/>
      <c r="AC146" s="6"/>
      <c r="AD146" s="6"/>
      <c r="AE146" s="6"/>
      <c r="AF146" s="6"/>
      <c r="AG146" s="71"/>
      <c r="AH146" s="9"/>
      <c r="AI146" s="9"/>
      <c r="AJ146" s="9"/>
      <c r="AK146" s="9"/>
      <c r="AL146" s="9"/>
      <c r="AM146" s="6"/>
      <c r="AN146" s="5"/>
      <c r="AO146" s="8"/>
      <c r="AP146" s="8"/>
      <c r="AQ146" s="8"/>
      <c r="AR146" s="9"/>
      <c r="AS146" s="9"/>
      <c r="AT146" s="9"/>
      <c r="AU146" s="9"/>
      <c r="AV146" s="9"/>
      <c r="AW146" s="9"/>
      <c r="AX146" s="9"/>
      <c r="AY146" s="9"/>
      <c r="AZ146" s="9"/>
      <c r="BA146" s="9"/>
      <c r="BB146" s="9"/>
      <c r="BC146" s="9"/>
      <c r="BD146" s="9"/>
      <c r="BE146" s="9"/>
      <c r="BF146" s="8"/>
      <c r="BG146" s="8"/>
      <c r="BH146" s="8"/>
      <c r="BI146" s="8"/>
      <c r="BJ146" s="8"/>
      <c r="BK146" s="8"/>
      <c r="BL146" s="8"/>
    </row>
    <row r="147" spans="1:64" ht="11.25">
      <c r="A147" s="6"/>
      <c r="B147" s="8"/>
      <c r="C147" s="8"/>
      <c r="D147" s="8"/>
      <c r="E147" s="8"/>
      <c r="F147" s="8"/>
      <c r="G147" s="8"/>
      <c r="H147" s="8"/>
      <c r="I147" s="16"/>
      <c r="J147" s="7"/>
      <c r="K147" s="5"/>
      <c r="L147" s="5"/>
      <c r="M147" s="6"/>
      <c r="N147" s="6"/>
      <c r="O147" s="386"/>
      <c r="P147" s="382">
        <f>(O142+P142+Q142)/(4608+195-63)</f>
        <v>0.46835443037974683</v>
      </c>
      <c r="Q147" s="383"/>
      <c r="R147" s="384"/>
      <c r="S147" s="382">
        <f>(R142+S142+T142)/(4711+196-54)</f>
        <v>0.13455594477642696</v>
      </c>
      <c r="T147" s="383"/>
      <c r="U147" s="384"/>
      <c r="V147" s="388"/>
      <c r="W147" s="6"/>
      <c r="AA147" s="38"/>
      <c r="AB147" s="6"/>
      <c r="AC147" s="6"/>
      <c r="AD147" s="6"/>
      <c r="AE147" s="6"/>
      <c r="AF147" s="6"/>
      <c r="AG147" s="45"/>
      <c r="AH147" s="9"/>
      <c r="AI147" s="9"/>
      <c r="AJ147" s="9"/>
      <c r="AK147" s="9"/>
      <c r="AL147" s="9"/>
      <c r="AM147" s="6"/>
      <c r="AN147" s="5"/>
      <c r="AO147" s="8"/>
      <c r="AP147" s="8"/>
      <c r="AQ147" s="8"/>
      <c r="AR147" s="9"/>
      <c r="AS147" s="9"/>
      <c r="AT147" s="9"/>
      <c r="AU147" s="9"/>
      <c r="AV147" s="9"/>
      <c r="AW147" s="9"/>
      <c r="AX147" s="9"/>
      <c r="AY147" s="9"/>
      <c r="AZ147" s="9"/>
      <c r="BA147" s="9"/>
      <c r="BB147" s="9"/>
      <c r="BC147" s="9"/>
      <c r="BD147" s="9"/>
      <c r="BE147" s="9"/>
      <c r="BF147" s="8"/>
      <c r="BG147" s="8"/>
      <c r="BH147" s="8"/>
      <c r="BI147" s="8"/>
      <c r="BJ147" s="8"/>
      <c r="BK147" s="8"/>
      <c r="BL147" s="8"/>
    </row>
    <row r="148" spans="1:64" ht="11.25">
      <c r="A148" s="6"/>
      <c r="B148" s="8"/>
      <c r="C148" s="8"/>
      <c r="D148" s="8"/>
      <c r="E148" s="8"/>
      <c r="F148" s="8"/>
      <c r="G148" s="8"/>
      <c r="H148" s="8"/>
      <c r="I148" s="16"/>
      <c r="J148" s="7"/>
      <c r="K148" s="5"/>
      <c r="L148" s="5"/>
      <c r="M148" s="6"/>
      <c r="N148" s="6"/>
      <c r="O148" s="38" t="s">
        <v>738</v>
      </c>
      <c r="P148" s="6"/>
      <c r="Q148" s="6"/>
      <c r="R148" s="6"/>
      <c r="S148" s="6"/>
      <c r="T148" s="6"/>
      <c r="U148" s="6"/>
      <c r="V148" s="6"/>
      <c r="W148" s="6"/>
      <c r="AA148" s="38"/>
      <c r="AB148" s="6"/>
      <c r="AC148" s="6"/>
      <c r="AD148" s="6"/>
      <c r="AE148" s="6"/>
      <c r="AF148" s="6"/>
      <c r="AG148" s="45"/>
      <c r="AH148" s="9"/>
      <c r="AI148" s="9"/>
      <c r="AJ148" s="9"/>
      <c r="AK148" s="9"/>
      <c r="AL148" s="9"/>
      <c r="AM148" s="6"/>
      <c r="AN148" s="5"/>
      <c r="AO148" s="8"/>
      <c r="AP148" s="8"/>
      <c r="AQ148" s="8"/>
      <c r="AR148" s="9"/>
      <c r="AS148" s="9"/>
      <c r="AT148" s="9"/>
      <c r="AU148" s="9"/>
      <c r="AV148" s="9"/>
      <c r="AW148" s="9"/>
      <c r="AX148" s="9"/>
      <c r="AY148" s="9"/>
      <c r="AZ148" s="9"/>
      <c r="BA148" s="9"/>
      <c r="BB148" s="9"/>
      <c r="BC148" s="9"/>
      <c r="BD148" s="9"/>
      <c r="BE148" s="9"/>
      <c r="BF148" s="8"/>
      <c r="BG148" s="8"/>
      <c r="BH148" s="8"/>
      <c r="BI148" s="8"/>
      <c r="BJ148" s="8"/>
      <c r="BK148" s="8"/>
      <c r="BL148" s="8"/>
    </row>
    <row r="149" spans="1:64" ht="11.25">
      <c r="A149" s="6"/>
      <c r="B149" s="8"/>
      <c r="C149" s="8"/>
      <c r="D149" s="8"/>
      <c r="E149" s="8"/>
      <c r="F149" s="8"/>
      <c r="G149" s="8"/>
      <c r="H149" s="8"/>
      <c r="I149" s="5"/>
      <c r="J149" s="5"/>
      <c r="M149" s="6"/>
      <c r="N149" s="6"/>
      <c r="O149" s="38"/>
      <c r="P149" s="6"/>
      <c r="Q149" s="6"/>
      <c r="R149" s="6"/>
      <c r="S149" s="6"/>
      <c r="T149" s="6"/>
      <c r="U149" s="6"/>
      <c r="V149" s="6"/>
      <c r="W149" s="6"/>
      <c r="X149" s="3">
        <f>COUNTIF(V5:V140,"小")</f>
        <v>8</v>
      </c>
      <c r="Y149" s="6">
        <f>COUNTIF(V5:V140,"一般")</f>
        <v>19</v>
      </c>
      <c r="Z149" s="6">
        <f>COUNTIF(V5:V140,"中")</f>
        <v>19</v>
      </c>
      <c r="AA149" s="38">
        <f>COUNTIF(V5:V140,"大")</f>
        <v>21</v>
      </c>
      <c r="AB149" s="6">
        <f>COUNTIF(V5:V140,"特大")</f>
        <v>1</v>
      </c>
      <c r="AC149" s="6">
        <f>SUM(X149:AB149)</f>
        <v>68</v>
      </c>
      <c r="AD149" s="6"/>
      <c r="AE149" s="6"/>
      <c r="AF149" s="6" t="s">
        <v>838</v>
      </c>
      <c r="AG149" s="9">
        <f>(AG5+AG7+AG9+AG11+4800+AG15+AG17+AG19+5000+AG23+AG25+AG27+AG29+AG31+AG33+AG35+AG37+AG39+AG41+AG43+AG45+AG47+AG49+AG51+AG53+AG55+AG57+AG59+AG61+AG63+AG65+AG67+AG69+AG71+AG73+AG75+AG77+AG79+5500+AG83+AG85+AG87+AG89+AG91+AG93+AG95+AG97+AG99+AG101+AG103+AG105+AG107+AG109+AG111+AG113+AG115+AG117+AG119+AG121+5500+AG125+AG127+AG129+AG131+AG133+AG135+AG137)/67</f>
        <v>4138.805970149254</v>
      </c>
      <c r="AH149" s="9" t="s">
        <v>837</v>
      </c>
      <c r="AI149" s="9"/>
      <c r="AJ149" s="9"/>
      <c r="AK149" s="9"/>
      <c r="AL149" s="9"/>
      <c r="AM149" s="6"/>
      <c r="AN149" s="5"/>
      <c r="AO149" s="8"/>
      <c r="AP149" s="8"/>
      <c r="AQ149" s="8"/>
      <c r="AR149" s="9"/>
      <c r="AS149" s="9"/>
      <c r="AT149" s="9"/>
      <c r="AU149" s="9"/>
      <c r="AV149" s="9"/>
      <c r="AW149" s="9"/>
      <c r="AX149" s="9"/>
      <c r="AY149" s="9"/>
      <c r="AZ149" s="9"/>
      <c r="BA149" s="9"/>
      <c r="BB149" s="9"/>
      <c r="BC149" s="9"/>
      <c r="BD149" s="9"/>
      <c r="BE149" s="9"/>
      <c r="BF149" s="8"/>
      <c r="BG149" s="8"/>
      <c r="BH149" s="8"/>
      <c r="BI149" s="8"/>
      <c r="BJ149" s="8"/>
      <c r="BK149" s="8"/>
      <c r="BL149" s="8"/>
    </row>
    <row r="150" spans="1:64" ht="13.5" customHeight="1">
      <c r="A150" s="6"/>
      <c r="B150" s="8"/>
      <c r="C150" s="8"/>
      <c r="D150" s="8"/>
      <c r="E150" s="8"/>
      <c r="F150" s="8"/>
      <c r="G150" s="8"/>
      <c r="H150" s="8"/>
      <c r="I150" s="5"/>
      <c r="J150" s="6"/>
      <c r="K150" s="5"/>
      <c r="M150" s="6"/>
      <c r="N150" s="6"/>
      <c r="O150" s="38">
        <v>3</v>
      </c>
      <c r="P150" s="6"/>
      <c r="Q150" s="6"/>
      <c r="R150" s="6"/>
      <c r="S150" s="6"/>
      <c r="T150" s="6"/>
      <c r="U150" s="6"/>
      <c r="V150" s="6"/>
      <c r="W150" s="6"/>
      <c r="X150" s="6"/>
      <c r="Y150" s="6"/>
      <c r="Z150" s="6"/>
      <c r="AA150" s="38"/>
      <c r="AB150" s="6"/>
      <c r="AC150" s="6"/>
      <c r="AD150" s="6"/>
      <c r="AE150" s="6"/>
      <c r="AF150" s="6"/>
      <c r="AG150" s="9"/>
      <c r="AH150" s="9"/>
      <c r="AI150" s="9"/>
      <c r="AJ150" s="9"/>
      <c r="AK150" s="9"/>
      <c r="AL150" s="9"/>
      <c r="AM150" s="6"/>
      <c r="AN150" s="5"/>
      <c r="AO150" s="8"/>
      <c r="AP150" s="8"/>
      <c r="AQ150" s="8"/>
      <c r="AR150" s="9"/>
      <c r="AS150" s="9"/>
      <c r="AT150" s="9"/>
      <c r="AU150" s="9"/>
      <c r="AV150" s="9"/>
      <c r="AW150" s="9"/>
      <c r="AX150" s="9"/>
      <c r="AY150" s="9"/>
      <c r="AZ150" s="9"/>
      <c r="BA150" s="9"/>
      <c r="BB150" s="9"/>
      <c r="BC150" s="9"/>
      <c r="BD150" s="9"/>
      <c r="BE150" s="9"/>
      <c r="BF150" s="8"/>
      <c r="BG150" s="8"/>
      <c r="BH150" s="8"/>
      <c r="BI150" s="8"/>
      <c r="BJ150" s="8"/>
      <c r="BK150" s="8"/>
      <c r="BL150" s="8"/>
    </row>
    <row r="151" spans="1:64" ht="11.25">
      <c r="A151" s="6"/>
      <c r="B151" s="8"/>
      <c r="C151" s="8"/>
      <c r="D151" s="8"/>
      <c r="E151" s="8"/>
      <c r="F151" s="8"/>
      <c r="G151" s="8"/>
      <c r="H151" s="8"/>
      <c r="I151" s="5"/>
      <c r="J151" s="6"/>
      <c r="K151" s="5"/>
      <c r="L151" s="5"/>
      <c r="M151" s="6"/>
      <c r="N151" s="6"/>
      <c r="O151" s="38"/>
      <c r="P151" s="6"/>
      <c r="Q151" s="6"/>
      <c r="R151" s="6"/>
      <c r="S151" s="6"/>
      <c r="T151" s="6"/>
      <c r="U151" s="6"/>
      <c r="V151" s="6"/>
      <c r="W151" s="6"/>
      <c r="X151" s="6"/>
      <c r="Y151" s="6"/>
      <c r="Z151" s="6"/>
      <c r="AA151" s="38"/>
      <c r="AB151" s="6"/>
      <c r="AC151" s="6"/>
      <c r="AD151" s="6"/>
      <c r="AE151" s="6"/>
      <c r="AF151" s="6"/>
      <c r="AG151" s="45"/>
      <c r="AH151" s="9"/>
      <c r="AI151" s="9"/>
      <c r="AJ151" s="9"/>
      <c r="AK151" s="9"/>
      <c r="AL151" s="9"/>
      <c r="AM151" s="6"/>
      <c r="AN151" s="5"/>
      <c r="AO151" s="8"/>
      <c r="AP151" s="8"/>
      <c r="AQ151" s="8"/>
      <c r="AR151" s="9"/>
      <c r="AS151" s="9"/>
      <c r="AT151" s="9"/>
      <c r="AU151" s="9"/>
      <c r="AV151" s="9"/>
      <c r="AW151" s="9"/>
      <c r="AX151" s="9"/>
      <c r="AY151" s="9"/>
      <c r="AZ151" s="9"/>
      <c r="BA151" s="9"/>
      <c r="BB151" s="9"/>
      <c r="BC151" s="9"/>
      <c r="BD151" s="9"/>
      <c r="BE151" s="9"/>
      <c r="BF151" s="8"/>
      <c r="BG151" s="8"/>
      <c r="BH151" s="8"/>
      <c r="BI151" s="8"/>
      <c r="BJ151" s="8"/>
      <c r="BK151" s="8"/>
      <c r="BL151" s="8"/>
    </row>
    <row r="152" spans="1:64" ht="11.25">
      <c r="A152" s="6"/>
      <c r="B152" s="8"/>
      <c r="C152" s="8"/>
      <c r="D152" s="8"/>
      <c r="E152" s="8"/>
      <c r="F152" s="8"/>
      <c r="G152" s="8"/>
      <c r="H152" s="8"/>
      <c r="I152" s="5"/>
      <c r="J152" s="6"/>
      <c r="K152" s="5"/>
      <c r="L152" s="5"/>
      <c r="M152" s="6"/>
      <c r="N152" s="6"/>
      <c r="O152" s="38"/>
      <c r="P152" s="6"/>
      <c r="Q152" s="6"/>
      <c r="R152" s="6"/>
      <c r="S152" s="6"/>
      <c r="T152" s="6"/>
      <c r="U152" s="6"/>
      <c r="V152" s="6"/>
      <c r="W152" s="6"/>
      <c r="X152" s="6"/>
      <c r="Y152" s="6"/>
      <c r="Z152" s="6"/>
      <c r="AA152" s="38"/>
      <c r="AB152" s="6"/>
      <c r="AC152" s="6"/>
      <c r="AD152" s="6"/>
      <c r="AE152" s="6"/>
      <c r="AF152" s="6"/>
      <c r="AG152" s="9"/>
      <c r="AH152" s="9"/>
      <c r="AI152" s="9"/>
      <c r="AJ152" s="9"/>
      <c r="AK152" s="9"/>
      <c r="AL152" s="9"/>
      <c r="AM152" s="6"/>
      <c r="AN152" s="5"/>
      <c r="AO152" s="8"/>
      <c r="AP152" s="8"/>
      <c r="AQ152" s="8"/>
      <c r="AR152" s="9"/>
      <c r="AS152" s="9"/>
      <c r="AT152" s="9"/>
      <c r="AU152" s="9"/>
      <c r="AV152" s="9"/>
      <c r="AW152" s="9"/>
      <c r="AX152" s="9"/>
      <c r="AY152" s="9"/>
      <c r="AZ152" s="9"/>
      <c r="BA152" s="9"/>
      <c r="BB152" s="9"/>
      <c r="BC152" s="9"/>
      <c r="BD152" s="9"/>
      <c r="BE152" s="9"/>
      <c r="BF152" s="8"/>
      <c r="BG152" s="8"/>
      <c r="BH152" s="8"/>
      <c r="BI152" s="8"/>
      <c r="BJ152" s="8"/>
      <c r="BK152" s="8"/>
      <c r="BL152" s="8"/>
    </row>
    <row r="153" spans="1:64" ht="11.25">
      <c r="A153" s="6"/>
      <c r="B153" s="8"/>
      <c r="C153" s="8"/>
      <c r="D153" s="8"/>
      <c r="E153" s="8"/>
      <c r="F153" s="8"/>
      <c r="G153" s="8"/>
      <c r="H153" s="8"/>
      <c r="I153" s="5"/>
      <c r="J153" s="6"/>
      <c r="K153" s="5"/>
      <c r="L153" s="5"/>
      <c r="M153" s="6"/>
      <c r="N153" s="6"/>
      <c r="O153" s="38"/>
      <c r="P153" s="6"/>
      <c r="Q153" s="6"/>
      <c r="R153" s="6"/>
      <c r="S153" s="6"/>
      <c r="T153" s="6"/>
      <c r="U153" s="6"/>
      <c r="V153" s="6">
        <f>COUNTIF($V$5:$V$128,U153)</f>
        <v>0</v>
      </c>
      <c r="W153" s="6"/>
      <c r="X153" s="6"/>
      <c r="Y153" s="6"/>
      <c r="Z153" s="6"/>
      <c r="AA153" s="38"/>
      <c r="AB153" s="6"/>
      <c r="AC153" s="6"/>
      <c r="AD153" s="6"/>
      <c r="AE153" s="6"/>
      <c r="AF153" s="6"/>
      <c r="AG153" s="9"/>
      <c r="AH153" s="9"/>
      <c r="AI153" s="9"/>
      <c r="AJ153" s="9"/>
      <c r="AK153" s="9"/>
      <c r="AL153" s="9"/>
      <c r="AM153" s="6"/>
      <c r="AN153" s="5"/>
      <c r="AO153" s="8"/>
      <c r="AP153" s="8"/>
      <c r="AQ153" s="8"/>
      <c r="AR153" s="9"/>
      <c r="AS153" s="9"/>
      <c r="AT153" s="9"/>
      <c r="AU153" s="9"/>
      <c r="AV153" s="9"/>
      <c r="AW153" s="9"/>
      <c r="AX153" s="9"/>
      <c r="AY153" s="9"/>
      <c r="AZ153" s="9"/>
      <c r="BA153" s="9"/>
      <c r="BB153" s="9"/>
      <c r="BC153" s="9"/>
      <c r="BD153" s="9"/>
      <c r="BE153" s="9"/>
      <c r="BF153" s="8"/>
      <c r="BG153" s="8"/>
      <c r="BH153" s="8"/>
      <c r="BI153" s="8"/>
      <c r="BJ153" s="8"/>
      <c r="BK153" s="8"/>
      <c r="BL153" s="8"/>
    </row>
    <row r="154" spans="1:64" ht="11.25">
      <c r="A154" s="6"/>
      <c r="B154" s="8"/>
      <c r="C154" s="8"/>
      <c r="D154" s="8"/>
      <c r="E154" s="8"/>
      <c r="F154" s="8"/>
      <c r="G154" s="8"/>
      <c r="H154" s="8"/>
      <c r="I154" s="5"/>
      <c r="J154" s="6"/>
      <c r="K154" s="5"/>
      <c r="L154" s="5"/>
      <c r="M154" s="6"/>
      <c r="N154" s="6"/>
      <c r="O154" s="38"/>
      <c r="P154" s="6"/>
      <c r="Q154" s="6"/>
      <c r="R154" s="6"/>
      <c r="S154" s="6"/>
      <c r="T154" s="6"/>
      <c r="U154" s="6"/>
      <c r="V154" s="6">
        <f>COUNTIF($V$5:$V$128,U154)</f>
        <v>0</v>
      </c>
      <c r="W154" s="6"/>
      <c r="X154" s="6"/>
      <c r="Y154" s="6"/>
      <c r="Z154" s="6"/>
      <c r="AA154" s="38"/>
      <c r="AB154" s="6"/>
      <c r="AC154" s="6"/>
      <c r="AD154" s="6"/>
      <c r="AE154" s="6"/>
      <c r="AF154" s="6"/>
      <c r="AG154" s="9"/>
      <c r="AH154" s="9"/>
      <c r="AI154" s="9"/>
      <c r="AJ154" s="9"/>
      <c r="AK154" s="9"/>
      <c r="AL154" s="9"/>
      <c r="AM154" s="6"/>
      <c r="AN154" s="5"/>
      <c r="AO154" s="8"/>
      <c r="AP154" s="8"/>
      <c r="AQ154" s="8"/>
      <c r="AR154" s="9"/>
      <c r="AS154" s="9"/>
      <c r="AT154" s="9"/>
      <c r="AU154" s="9"/>
      <c r="AV154" s="9"/>
      <c r="AW154" s="9"/>
      <c r="AX154" s="9"/>
      <c r="AY154" s="9"/>
      <c r="AZ154" s="9"/>
      <c r="BA154" s="9"/>
      <c r="BB154" s="9"/>
      <c r="BC154" s="9"/>
      <c r="BD154" s="9"/>
      <c r="BE154" s="9"/>
      <c r="BF154" s="8"/>
      <c r="BG154" s="8"/>
      <c r="BH154" s="8"/>
      <c r="BI154" s="8"/>
      <c r="BJ154" s="8"/>
      <c r="BK154" s="8"/>
      <c r="BL154" s="8"/>
    </row>
    <row r="155" spans="1:64" ht="11.25">
      <c r="A155" s="6"/>
      <c r="B155" s="8"/>
      <c r="C155" s="8"/>
      <c r="D155" s="8"/>
      <c r="E155" s="8"/>
      <c r="F155" s="8"/>
      <c r="G155" s="8"/>
      <c r="H155" s="8"/>
      <c r="I155" s="5"/>
      <c r="J155" s="6"/>
      <c r="K155" s="5"/>
      <c r="L155" s="5"/>
      <c r="M155" s="6"/>
      <c r="N155" s="6"/>
      <c r="O155" s="38"/>
      <c r="P155" s="6"/>
      <c r="Q155" s="6"/>
      <c r="R155" s="6"/>
      <c r="S155" s="6"/>
      <c r="T155" s="6"/>
      <c r="U155" s="6"/>
      <c r="V155" s="6">
        <f>COUNTIF($V$5:$V$128,U155)</f>
        <v>0</v>
      </c>
      <c r="W155" s="6"/>
      <c r="X155" s="6"/>
      <c r="Y155" s="6"/>
      <c r="Z155" s="6"/>
      <c r="AA155" s="38"/>
      <c r="AB155" s="6"/>
      <c r="AC155" s="6"/>
      <c r="AD155" s="6"/>
      <c r="AE155" s="6"/>
      <c r="AF155" s="6"/>
      <c r="AG155" s="9"/>
      <c r="AH155" s="9"/>
      <c r="AI155" s="9"/>
      <c r="AJ155" s="9"/>
      <c r="AK155" s="9"/>
      <c r="AL155" s="9"/>
      <c r="AM155" s="6"/>
      <c r="AN155" s="5"/>
      <c r="AO155" s="8"/>
      <c r="AP155" s="8"/>
      <c r="AQ155" s="8"/>
      <c r="AR155" s="9"/>
      <c r="AS155" s="9"/>
      <c r="AT155" s="9"/>
      <c r="AU155" s="9"/>
      <c r="AV155" s="9"/>
      <c r="AW155" s="9"/>
      <c r="AX155" s="9"/>
      <c r="AY155" s="9"/>
      <c r="AZ155" s="9"/>
      <c r="BA155" s="9"/>
      <c r="BB155" s="9"/>
      <c r="BC155" s="9"/>
      <c r="BD155" s="9"/>
      <c r="BE155" s="9"/>
      <c r="BF155" s="8"/>
      <c r="BG155" s="8"/>
      <c r="BH155" s="8"/>
      <c r="BI155" s="8"/>
      <c r="BJ155" s="8"/>
      <c r="BK155" s="8"/>
      <c r="BL155" s="8"/>
    </row>
    <row r="156" spans="1:64" ht="13.5" customHeight="1">
      <c r="A156" s="6"/>
      <c r="B156" s="8"/>
      <c r="C156" s="8"/>
      <c r="D156" s="8"/>
      <c r="E156" s="8"/>
      <c r="F156" s="8"/>
      <c r="G156" s="8"/>
      <c r="H156" s="8"/>
      <c r="I156" s="5"/>
      <c r="J156" s="6"/>
      <c r="K156" s="5"/>
      <c r="L156" s="5"/>
      <c r="M156" s="6"/>
      <c r="N156" s="6"/>
      <c r="O156" s="38"/>
      <c r="P156" s="6"/>
      <c r="Q156" s="6"/>
      <c r="R156" s="6"/>
      <c r="S156" s="6"/>
      <c r="T156" s="6"/>
      <c r="U156" s="6"/>
      <c r="V156" s="6">
        <f>COUNTIF($V$5:$V$128,U156)</f>
        <v>0</v>
      </c>
      <c r="W156" s="6"/>
      <c r="X156" s="6"/>
      <c r="Y156" s="6"/>
      <c r="Z156" s="6"/>
      <c r="AA156" s="38"/>
      <c r="AB156" s="6"/>
      <c r="AC156" s="6"/>
      <c r="AD156" s="6"/>
      <c r="AE156" s="6"/>
      <c r="AF156" s="6"/>
      <c r="AG156" s="9"/>
      <c r="AH156" s="9"/>
      <c r="AI156" s="9"/>
      <c r="AJ156" s="9"/>
      <c r="AK156" s="9"/>
      <c r="AL156" s="9"/>
      <c r="AM156" s="6"/>
      <c r="AN156" s="5"/>
      <c r="AO156" s="8"/>
      <c r="AP156" s="8"/>
      <c r="AQ156" s="8"/>
      <c r="AR156" s="9"/>
      <c r="AS156" s="9"/>
      <c r="AT156" s="9"/>
      <c r="AU156" s="9"/>
      <c r="AV156" s="9"/>
      <c r="AW156" s="9"/>
      <c r="AX156" s="9"/>
      <c r="AY156" s="9"/>
      <c r="AZ156" s="9"/>
      <c r="BA156" s="9"/>
      <c r="BB156" s="9"/>
      <c r="BC156" s="9"/>
      <c r="BD156" s="9"/>
      <c r="BE156" s="9"/>
      <c r="BF156" s="8"/>
      <c r="BG156" s="8"/>
      <c r="BH156" s="8"/>
      <c r="BI156" s="8"/>
      <c r="BJ156" s="8"/>
      <c r="BK156" s="8"/>
      <c r="BL156" s="8"/>
    </row>
    <row r="157" spans="1:64" ht="11.25">
      <c r="A157" s="6"/>
      <c r="B157" s="8"/>
      <c r="C157" s="8"/>
      <c r="D157" s="8"/>
      <c r="E157" s="8"/>
      <c r="F157" s="8"/>
      <c r="G157" s="8"/>
      <c r="H157" s="8"/>
      <c r="I157" s="5"/>
      <c r="J157" s="6"/>
      <c r="K157" s="5"/>
      <c r="L157" s="5"/>
      <c r="M157" s="6"/>
      <c r="N157" s="6"/>
      <c r="O157" s="38"/>
      <c r="P157" s="6"/>
      <c r="Q157" s="6"/>
      <c r="R157" s="6"/>
      <c r="S157" s="6"/>
      <c r="T157" s="6"/>
      <c r="U157" s="6"/>
      <c r="V157" s="6"/>
      <c r="W157" s="6"/>
      <c r="X157" s="6"/>
      <c r="Y157" s="6"/>
      <c r="Z157" s="6"/>
      <c r="AA157" s="38"/>
      <c r="AB157" s="6"/>
      <c r="AC157" s="6"/>
      <c r="AD157" s="6"/>
      <c r="AE157" s="6"/>
      <c r="AF157" s="6"/>
      <c r="AG157" s="9"/>
      <c r="AH157" s="9"/>
      <c r="AI157" s="9"/>
      <c r="AJ157" s="9"/>
      <c r="AK157" s="9"/>
      <c r="AL157" s="9"/>
      <c r="AM157" s="6"/>
      <c r="AN157" s="5"/>
      <c r="AO157" s="8"/>
      <c r="AP157" s="8"/>
      <c r="AQ157" s="8"/>
      <c r="AR157" s="9"/>
      <c r="AS157" s="9"/>
      <c r="AT157" s="9"/>
      <c r="AU157" s="9"/>
      <c r="AV157" s="9"/>
      <c r="AW157" s="9"/>
      <c r="AX157" s="9"/>
      <c r="AY157" s="9"/>
      <c r="AZ157" s="9"/>
      <c r="BA157" s="9"/>
      <c r="BB157" s="9"/>
      <c r="BC157" s="9"/>
      <c r="BD157" s="9"/>
      <c r="BE157" s="9"/>
      <c r="BF157" s="8"/>
      <c r="BG157" s="8"/>
      <c r="BH157" s="8"/>
      <c r="BI157" s="8"/>
      <c r="BJ157" s="8"/>
      <c r="BK157" s="8"/>
      <c r="BL157" s="8"/>
    </row>
    <row r="158" spans="1:64" ht="13.5" customHeight="1">
      <c r="A158" s="6"/>
      <c r="B158" s="8"/>
      <c r="C158" s="8"/>
      <c r="D158" s="8"/>
      <c r="E158" s="8"/>
      <c r="F158" s="8"/>
      <c r="G158" s="8"/>
      <c r="H158" s="8"/>
      <c r="I158" s="5"/>
      <c r="J158" s="6"/>
      <c r="K158" s="5"/>
      <c r="L158" s="5"/>
      <c r="M158" s="6"/>
      <c r="N158" s="6"/>
      <c r="O158" s="38"/>
      <c r="P158" s="6"/>
      <c r="Q158" s="6"/>
      <c r="R158" s="6"/>
      <c r="S158" s="6"/>
      <c r="T158" s="6"/>
      <c r="U158" s="6"/>
      <c r="V158" s="6"/>
      <c r="W158" s="6"/>
      <c r="X158" s="6"/>
      <c r="Y158" s="6"/>
      <c r="Z158" s="6"/>
      <c r="AA158" s="38"/>
      <c r="AB158" s="6"/>
      <c r="AC158" s="6"/>
      <c r="AD158" s="6"/>
      <c r="AE158" s="6"/>
      <c r="AF158" s="6"/>
      <c r="AG158" s="9"/>
      <c r="AH158" s="9"/>
      <c r="AI158" s="9"/>
      <c r="AJ158" s="9"/>
      <c r="AK158" s="9"/>
      <c r="AL158" s="9"/>
      <c r="AM158" s="6"/>
      <c r="AN158" s="5"/>
      <c r="AO158" s="8"/>
      <c r="AP158" s="8"/>
      <c r="AQ158" s="8"/>
      <c r="AR158" s="9"/>
      <c r="AS158" s="9"/>
      <c r="AT158" s="9"/>
      <c r="AU158" s="9"/>
      <c r="AV158" s="9"/>
      <c r="AW158" s="9"/>
      <c r="AX158" s="9"/>
      <c r="AY158" s="9"/>
      <c r="AZ158" s="9"/>
      <c r="BA158" s="9"/>
      <c r="BB158" s="9"/>
      <c r="BC158" s="9"/>
      <c r="BD158" s="9"/>
      <c r="BE158" s="9"/>
      <c r="BF158" s="8"/>
      <c r="BG158" s="8"/>
      <c r="BH158" s="8"/>
      <c r="BI158" s="8"/>
      <c r="BJ158" s="8"/>
      <c r="BK158" s="8"/>
      <c r="BL158" s="8"/>
    </row>
    <row r="159" spans="1:64" ht="11.25">
      <c r="A159" s="6"/>
      <c r="B159" s="8"/>
      <c r="C159" s="8"/>
      <c r="D159" s="8"/>
      <c r="E159" s="8"/>
      <c r="F159" s="8"/>
      <c r="G159" s="8"/>
      <c r="H159" s="8"/>
      <c r="I159" s="5"/>
      <c r="J159" s="6"/>
      <c r="K159" s="5"/>
      <c r="L159" s="5"/>
      <c r="M159" s="6"/>
      <c r="N159" s="6"/>
      <c r="O159" s="38"/>
      <c r="P159" s="6"/>
      <c r="Q159" s="6"/>
      <c r="R159" s="6"/>
      <c r="S159" s="6"/>
      <c r="T159" s="6"/>
      <c r="U159" s="6"/>
      <c r="V159" s="6"/>
      <c r="W159" s="6"/>
      <c r="X159" s="6"/>
      <c r="Y159" s="6"/>
      <c r="Z159" s="6"/>
      <c r="AA159" s="38"/>
      <c r="AB159" s="6"/>
      <c r="AC159" s="6"/>
      <c r="AD159" s="6"/>
      <c r="AE159" s="6"/>
      <c r="AF159" s="6"/>
      <c r="AG159" s="9"/>
      <c r="AH159" s="9"/>
      <c r="AI159" s="9"/>
      <c r="AJ159" s="9"/>
      <c r="AK159" s="9"/>
      <c r="AL159" s="9"/>
      <c r="AM159" s="6"/>
      <c r="AN159" s="5"/>
      <c r="AO159" s="8"/>
      <c r="AP159" s="8"/>
      <c r="AQ159" s="8"/>
      <c r="AR159" s="9"/>
      <c r="AS159" s="9"/>
      <c r="AT159" s="9"/>
      <c r="AU159" s="9"/>
      <c r="AV159" s="9"/>
      <c r="AW159" s="9"/>
      <c r="AX159" s="9"/>
      <c r="AY159" s="9"/>
      <c r="AZ159" s="9"/>
      <c r="BA159" s="9"/>
      <c r="BB159" s="9"/>
      <c r="BC159" s="9"/>
      <c r="BD159" s="9"/>
      <c r="BE159" s="9"/>
      <c r="BF159" s="8"/>
      <c r="BG159" s="8"/>
      <c r="BH159" s="8"/>
      <c r="BI159" s="8"/>
      <c r="BJ159" s="8"/>
      <c r="BK159" s="8"/>
      <c r="BL159" s="8"/>
    </row>
    <row r="160" spans="1:64" ht="13.5" customHeight="1">
      <c r="A160" s="25">
        <v>1</v>
      </c>
      <c r="B160" s="14" t="s">
        <v>264</v>
      </c>
      <c r="C160" s="8"/>
      <c r="D160" s="8"/>
      <c r="E160" s="8"/>
      <c r="F160" s="8"/>
      <c r="G160" s="8"/>
      <c r="H160" s="8"/>
      <c r="I160" s="5"/>
      <c r="J160" s="6"/>
      <c r="K160" s="5"/>
      <c r="L160" s="5"/>
      <c r="M160" s="6"/>
      <c r="N160" s="6"/>
      <c r="O160" s="38"/>
      <c r="P160" s="6"/>
      <c r="Q160" s="6"/>
      <c r="R160" s="6"/>
      <c r="S160" s="6"/>
      <c r="T160" s="6"/>
      <c r="U160" s="6"/>
      <c r="V160" s="6"/>
      <c r="W160" s="6"/>
      <c r="X160" s="6"/>
      <c r="Y160" s="6"/>
      <c r="Z160" s="6"/>
      <c r="AA160" s="38"/>
      <c r="AB160" s="6"/>
      <c r="AC160" s="6"/>
      <c r="AD160" s="6"/>
      <c r="AE160" s="6"/>
      <c r="AF160" s="6"/>
      <c r="AG160" s="9"/>
      <c r="AH160" s="9"/>
      <c r="AI160" s="9"/>
      <c r="AJ160" s="9"/>
      <c r="AK160" s="9"/>
      <c r="AL160" s="9"/>
      <c r="AM160" s="6"/>
      <c r="AN160" s="5"/>
      <c r="AO160" s="8"/>
      <c r="AP160" s="8"/>
      <c r="AQ160" s="8"/>
      <c r="AR160" s="9"/>
      <c r="AS160" s="9"/>
      <c r="AT160" s="9"/>
      <c r="AU160" s="9"/>
      <c r="AV160" s="9"/>
      <c r="AW160" s="9"/>
      <c r="AX160" s="9"/>
      <c r="AY160" s="9"/>
      <c r="AZ160" s="9"/>
      <c r="BA160" s="9"/>
      <c r="BB160" s="9"/>
      <c r="BC160" s="9"/>
      <c r="BD160" s="9"/>
      <c r="BE160" s="9"/>
      <c r="BF160" s="8"/>
      <c r="BG160" s="8"/>
      <c r="BH160" s="8"/>
      <c r="BI160" s="8"/>
      <c r="BJ160" s="8"/>
      <c r="BK160" s="8"/>
      <c r="BL160" s="8"/>
    </row>
    <row r="161" spans="1:64" ht="11.25">
      <c r="A161" s="25">
        <v>2</v>
      </c>
      <c r="B161" s="14" t="s">
        <v>264</v>
      </c>
      <c r="C161" s="8"/>
      <c r="D161" s="8"/>
      <c r="E161" s="8"/>
      <c r="F161" s="8"/>
      <c r="G161" s="8"/>
      <c r="H161" s="8"/>
      <c r="I161" s="5"/>
      <c r="J161" s="6"/>
      <c r="K161" s="5"/>
      <c r="L161" s="5"/>
      <c r="M161" s="6"/>
      <c r="N161" s="6"/>
      <c r="O161" s="38"/>
      <c r="P161" s="6"/>
      <c r="Q161" s="6"/>
      <c r="R161" s="6"/>
      <c r="S161" s="6"/>
      <c r="T161" s="6"/>
      <c r="U161" s="6"/>
      <c r="V161" s="6"/>
      <c r="W161" s="6"/>
      <c r="X161" s="6"/>
      <c r="Y161" s="6"/>
      <c r="Z161" s="6"/>
      <c r="AA161" s="38"/>
      <c r="AB161" s="6"/>
      <c r="AC161" s="6"/>
      <c r="AD161" s="6"/>
      <c r="AE161" s="6"/>
      <c r="AF161" s="6"/>
      <c r="AG161" s="9"/>
      <c r="AH161" s="9"/>
      <c r="AI161" s="9"/>
      <c r="AJ161" s="9"/>
      <c r="AK161" s="9"/>
      <c r="AL161" s="9"/>
      <c r="AM161" s="6"/>
      <c r="AN161" s="5"/>
      <c r="AO161" s="8"/>
      <c r="AP161" s="8"/>
      <c r="AQ161" s="8"/>
      <c r="AR161" s="9"/>
      <c r="AS161" s="9"/>
      <c r="AT161" s="9"/>
      <c r="AU161" s="9"/>
      <c r="AV161" s="9"/>
      <c r="AW161" s="9"/>
      <c r="AX161" s="9"/>
      <c r="AY161" s="9"/>
      <c r="AZ161" s="9"/>
      <c r="BA161" s="9"/>
      <c r="BB161" s="9"/>
      <c r="BC161" s="9"/>
      <c r="BD161" s="9"/>
      <c r="BE161" s="9"/>
      <c r="BF161" s="8"/>
      <c r="BG161" s="8"/>
      <c r="BH161" s="8"/>
      <c r="BI161" s="8"/>
      <c r="BJ161" s="8"/>
      <c r="BK161" s="8"/>
      <c r="BL161" s="8"/>
    </row>
    <row r="162" spans="1:64" ht="13.5" customHeight="1">
      <c r="A162" s="25">
        <v>3</v>
      </c>
      <c r="B162" s="14" t="s">
        <v>264</v>
      </c>
      <c r="C162" s="8"/>
      <c r="D162" s="8"/>
      <c r="E162" s="8"/>
      <c r="F162" s="8"/>
      <c r="G162" s="8"/>
      <c r="H162" s="8"/>
      <c r="I162" s="5"/>
      <c r="J162" s="6"/>
      <c r="K162" s="5"/>
      <c r="L162" s="5"/>
      <c r="M162" s="6"/>
      <c r="N162" s="6"/>
      <c r="O162" s="38"/>
      <c r="P162" s="6"/>
      <c r="Q162" s="6"/>
      <c r="R162" s="6"/>
      <c r="S162" s="6"/>
      <c r="T162" s="6"/>
      <c r="U162" s="6"/>
      <c r="V162" s="6"/>
      <c r="W162" s="6"/>
      <c r="X162" s="6"/>
      <c r="Y162" s="6"/>
      <c r="Z162" s="6"/>
      <c r="AA162" s="38"/>
      <c r="AB162" s="6"/>
      <c r="AC162" s="6"/>
      <c r="AD162" s="6"/>
      <c r="AE162" s="6"/>
      <c r="AF162" s="6"/>
      <c r="AG162" s="9"/>
      <c r="AH162" s="9"/>
      <c r="AI162" s="9"/>
      <c r="AJ162" s="9"/>
      <c r="AK162" s="9"/>
      <c r="AL162" s="9"/>
      <c r="AM162" s="6"/>
      <c r="AN162" s="5"/>
      <c r="AO162" s="8"/>
      <c r="AP162" s="8"/>
      <c r="AQ162" s="8"/>
      <c r="AR162" s="9"/>
      <c r="AS162" s="9"/>
      <c r="AT162" s="9"/>
      <c r="AU162" s="9"/>
      <c r="AV162" s="9"/>
      <c r="AW162" s="9"/>
      <c r="AX162" s="9"/>
      <c r="AY162" s="9"/>
      <c r="AZ162" s="9"/>
      <c r="BA162" s="9"/>
      <c r="BB162" s="9"/>
      <c r="BC162" s="9"/>
      <c r="BD162" s="9"/>
      <c r="BE162" s="9"/>
      <c r="BF162" s="8"/>
      <c r="BG162" s="8"/>
      <c r="BH162" s="8"/>
      <c r="BI162" s="8"/>
      <c r="BJ162" s="8"/>
      <c r="BK162" s="8"/>
      <c r="BL162" s="8"/>
    </row>
    <row r="163" spans="1:64" ht="11.25">
      <c r="A163" s="25">
        <v>4</v>
      </c>
      <c r="B163" s="14" t="s">
        <v>264</v>
      </c>
      <c r="C163" s="8"/>
      <c r="D163" s="8"/>
      <c r="E163" s="8"/>
      <c r="F163" s="8"/>
      <c r="G163" s="8"/>
      <c r="H163" s="8"/>
      <c r="I163" s="5"/>
      <c r="J163" s="6"/>
      <c r="K163" s="5"/>
      <c r="L163" s="5"/>
      <c r="M163" s="6"/>
      <c r="N163" s="6"/>
      <c r="O163" s="38"/>
      <c r="P163" s="6"/>
      <c r="Q163" s="6"/>
      <c r="R163" s="6"/>
      <c r="S163" s="6"/>
      <c r="T163" s="6"/>
      <c r="U163" s="6"/>
      <c r="V163" s="6"/>
      <c r="W163" s="6"/>
      <c r="X163" s="6"/>
      <c r="Y163" s="6"/>
      <c r="Z163" s="6"/>
      <c r="AA163" s="38"/>
      <c r="AB163" s="6"/>
      <c r="AC163" s="6"/>
      <c r="AD163" s="6"/>
      <c r="AE163" s="6"/>
      <c r="AF163" s="6"/>
      <c r="AG163" s="9"/>
      <c r="AH163" s="9"/>
      <c r="AI163" s="9"/>
      <c r="AJ163" s="9"/>
      <c r="AK163" s="9"/>
      <c r="AL163" s="9"/>
      <c r="AM163" s="6"/>
      <c r="AN163" s="5"/>
      <c r="AO163" s="8"/>
      <c r="AP163" s="8"/>
      <c r="AQ163" s="8"/>
      <c r="AR163" s="9"/>
      <c r="AS163" s="9"/>
      <c r="AT163" s="9"/>
      <c r="AU163" s="9"/>
      <c r="AV163" s="9"/>
      <c r="AW163" s="9"/>
      <c r="AX163" s="9"/>
      <c r="AY163" s="9"/>
      <c r="AZ163" s="9"/>
      <c r="BA163" s="9"/>
      <c r="BB163" s="9"/>
      <c r="BC163" s="9"/>
      <c r="BD163" s="9"/>
      <c r="BE163" s="9"/>
      <c r="BF163" s="8"/>
      <c r="BG163" s="8"/>
      <c r="BH163" s="8"/>
      <c r="BI163" s="8"/>
      <c r="BJ163" s="8"/>
      <c r="BK163" s="8"/>
      <c r="BL163" s="8"/>
    </row>
    <row r="164" spans="1:64" ht="13.5" customHeight="1">
      <c r="A164" s="25">
        <v>5</v>
      </c>
      <c r="B164" s="14" t="s">
        <v>264</v>
      </c>
      <c r="C164" s="8"/>
      <c r="D164" s="8"/>
      <c r="E164" s="8"/>
      <c r="F164" s="8"/>
      <c r="G164" s="8"/>
      <c r="H164" s="8"/>
      <c r="I164" s="5"/>
      <c r="J164" s="6"/>
      <c r="K164" s="5"/>
      <c r="L164" s="5"/>
      <c r="M164" s="6"/>
      <c r="N164" s="6"/>
      <c r="O164" s="38"/>
      <c r="P164" s="6"/>
      <c r="Q164" s="6"/>
      <c r="R164" s="6"/>
      <c r="S164" s="6"/>
      <c r="T164" s="6"/>
      <c r="U164" s="6"/>
      <c r="V164" s="6"/>
      <c r="W164" s="6"/>
      <c r="X164" s="6"/>
      <c r="Y164" s="6"/>
      <c r="Z164" s="6"/>
      <c r="AA164" s="38"/>
      <c r="AB164" s="6"/>
      <c r="AC164" s="6"/>
      <c r="AD164" s="6"/>
      <c r="AE164" s="6"/>
      <c r="AF164" s="6"/>
      <c r="AG164" s="9"/>
      <c r="AH164" s="9"/>
      <c r="AI164" s="9"/>
      <c r="AJ164" s="9"/>
      <c r="AK164" s="9"/>
      <c r="AL164" s="9"/>
      <c r="AM164" s="6"/>
      <c r="AN164" s="5"/>
      <c r="AO164" s="8"/>
      <c r="AP164" s="8"/>
      <c r="AQ164" s="8"/>
      <c r="AR164" s="9"/>
      <c r="AS164" s="9"/>
      <c r="AT164" s="9"/>
      <c r="AU164" s="9"/>
      <c r="AV164" s="9"/>
      <c r="AW164" s="9"/>
      <c r="AX164" s="9"/>
      <c r="AY164" s="9"/>
      <c r="AZ164" s="9"/>
      <c r="BA164" s="9"/>
      <c r="BB164" s="9"/>
      <c r="BC164" s="9"/>
      <c r="BD164" s="9"/>
      <c r="BE164" s="9"/>
      <c r="BF164" s="8"/>
      <c r="BG164" s="8"/>
      <c r="BH164" s="8"/>
      <c r="BI164" s="8"/>
      <c r="BJ164" s="8"/>
      <c r="BK164" s="8"/>
      <c r="BL164" s="8"/>
    </row>
    <row r="165" spans="1:64" ht="11.25">
      <c r="A165" s="25">
        <v>6</v>
      </c>
      <c r="B165" s="14" t="s">
        <v>264</v>
      </c>
      <c r="C165" s="8"/>
      <c r="D165" s="8"/>
      <c r="E165" s="8"/>
      <c r="F165" s="8"/>
      <c r="G165" s="8"/>
      <c r="H165" s="8"/>
      <c r="I165" s="5"/>
      <c r="J165" s="6"/>
      <c r="K165" s="5"/>
      <c r="L165" s="5"/>
      <c r="M165" s="6"/>
      <c r="N165" s="6"/>
      <c r="O165" s="38"/>
      <c r="P165" s="6"/>
      <c r="Q165" s="6"/>
      <c r="R165" s="6"/>
      <c r="S165" s="6"/>
      <c r="T165" s="6"/>
      <c r="U165" s="6"/>
      <c r="V165" s="6"/>
      <c r="W165" s="6"/>
      <c r="X165" s="6"/>
      <c r="Y165" s="6"/>
      <c r="Z165" s="6"/>
      <c r="AA165" s="38"/>
      <c r="AB165" s="6"/>
      <c r="AC165" s="6"/>
      <c r="AD165" s="6"/>
      <c r="AE165" s="6"/>
      <c r="AF165" s="6"/>
      <c r="AG165" s="9"/>
      <c r="AH165" s="9"/>
      <c r="AI165" s="9"/>
      <c r="AJ165" s="9"/>
      <c r="AK165" s="9"/>
      <c r="AL165" s="9"/>
      <c r="AM165" s="6"/>
      <c r="AN165" s="5"/>
      <c r="AO165" s="8"/>
      <c r="AP165" s="8"/>
      <c r="AQ165" s="8"/>
      <c r="AR165" s="9"/>
      <c r="AS165" s="9"/>
      <c r="AT165" s="9"/>
      <c r="AU165" s="9"/>
      <c r="AV165" s="9"/>
      <c r="AW165" s="9"/>
      <c r="AX165" s="9"/>
      <c r="AY165" s="9"/>
      <c r="AZ165" s="9"/>
      <c r="BA165" s="9"/>
      <c r="BB165" s="9"/>
      <c r="BC165" s="9"/>
      <c r="BD165" s="9"/>
      <c r="BE165" s="9"/>
      <c r="BF165" s="8"/>
      <c r="BG165" s="8"/>
      <c r="BH165" s="8"/>
      <c r="BI165" s="8"/>
      <c r="BJ165" s="8"/>
      <c r="BK165" s="8"/>
      <c r="BL165" s="8"/>
    </row>
    <row r="166" spans="1:64" ht="13.5" customHeight="1">
      <c r="A166" s="25">
        <v>7</v>
      </c>
      <c r="B166" s="14" t="s">
        <v>264</v>
      </c>
      <c r="C166" s="8"/>
      <c r="D166" s="8"/>
      <c r="E166" s="8"/>
      <c r="F166" s="8"/>
      <c r="G166" s="8"/>
      <c r="H166" s="8"/>
      <c r="I166" s="5"/>
      <c r="J166" s="6"/>
      <c r="K166" s="5"/>
      <c r="L166" s="5"/>
      <c r="M166" s="6"/>
      <c r="N166" s="6"/>
      <c r="O166" s="38"/>
      <c r="P166" s="6"/>
      <c r="Q166" s="6"/>
      <c r="R166" s="6"/>
      <c r="S166" s="6"/>
      <c r="T166" s="6"/>
      <c r="U166" s="6"/>
      <c r="V166" s="6"/>
      <c r="W166" s="6"/>
      <c r="X166" s="6"/>
      <c r="Y166" s="6"/>
      <c r="Z166" s="6"/>
      <c r="AA166" s="38"/>
      <c r="AB166" s="6"/>
      <c r="AC166" s="6"/>
      <c r="AD166" s="6"/>
      <c r="AE166" s="6"/>
      <c r="AF166" s="6"/>
      <c r="AG166" s="9"/>
      <c r="AH166" s="9"/>
      <c r="AI166" s="9"/>
      <c r="AJ166" s="9"/>
      <c r="AK166" s="9"/>
      <c r="AL166" s="9"/>
      <c r="AM166" s="6"/>
      <c r="AN166" s="5"/>
      <c r="AO166" s="8"/>
      <c r="AP166" s="8"/>
      <c r="AQ166" s="8"/>
      <c r="AR166" s="9"/>
      <c r="AS166" s="9"/>
      <c r="AT166" s="9"/>
      <c r="AU166" s="9"/>
      <c r="AV166" s="9"/>
      <c r="AW166" s="9"/>
      <c r="AX166" s="9"/>
      <c r="AY166" s="9"/>
      <c r="AZ166" s="9"/>
      <c r="BA166" s="9"/>
      <c r="BB166" s="9"/>
      <c r="BC166" s="9"/>
      <c r="BD166" s="9"/>
      <c r="BE166" s="9"/>
      <c r="BF166" s="8"/>
      <c r="BG166" s="8"/>
      <c r="BH166" s="8"/>
      <c r="BI166" s="8"/>
      <c r="BJ166" s="8"/>
      <c r="BK166" s="8"/>
      <c r="BL166" s="8"/>
    </row>
    <row r="167" spans="1:64" ht="11.25">
      <c r="A167" s="25">
        <v>8</v>
      </c>
      <c r="B167" s="14" t="s">
        <v>264</v>
      </c>
      <c r="C167" s="8"/>
      <c r="D167" s="8"/>
      <c r="E167" s="8"/>
      <c r="F167" s="8"/>
      <c r="G167" s="8"/>
      <c r="H167" s="8"/>
      <c r="I167" s="5"/>
      <c r="J167" s="6"/>
      <c r="K167" s="5"/>
      <c r="L167" s="5"/>
      <c r="M167" s="6"/>
      <c r="N167" s="6"/>
      <c r="O167" s="38"/>
      <c r="P167" s="6"/>
      <c r="Q167" s="6"/>
      <c r="R167" s="6"/>
      <c r="S167" s="6"/>
      <c r="T167" s="6"/>
      <c r="U167" s="6"/>
      <c r="V167" s="6"/>
      <c r="W167" s="6"/>
      <c r="X167" s="6"/>
      <c r="Y167" s="6"/>
      <c r="Z167" s="6"/>
      <c r="AA167" s="38"/>
      <c r="AB167" s="6"/>
      <c r="AC167" s="6"/>
      <c r="AD167" s="6"/>
      <c r="AE167" s="6"/>
      <c r="AF167" s="6"/>
      <c r="AG167" s="9"/>
      <c r="AH167" s="9"/>
      <c r="AI167" s="9"/>
      <c r="AJ167" s="9"/>
      <c r="AK167" s="9"/>
      <c r="AL167" s="9"/>
      <c r="AM167" s="6"/>
      <c r="AN167" s="5"/>
      <c r="AO167" s="8"/>
      <c r="AP167" s="8"/>
      <c r="AQ167" s="8"/>
      <c r="AR167" s="9"/>
      <c r="AS167" s="9"/>
      <c r="AT167" s="9"/>
      <c r="AU167" s="9"/>
      <c r="AV167" s="9"/>
      <c r="AW167" s="9"/>
      <c r="AX167" s="9"/>
      <c r="AY167" s="9"/>
      <c r="AZ167" s="9"/>
      <c r="BA167" s="9"/>
      <c r="BB167" s="9"/>
      <c r="BC167" s="9"/>
      <c r="BD167" s="9"/>
      <c r="BE167" s="9"/>
      <c r="BF167" s="8"/>
      <c r="BG167" s="8"/>
      <c r="BH167" s="8"/>
      <c r="BI167" s="8"/>
      <c r="BJ167" s="8"/>
      <c r="BK167" s="8"/>
      <c r="BL167" s="8"/>
    </row>
    <row r="168" spans="1:64" ht="13.5" customHeight="1">
      <c r="A168" s="25">
        <v>9</v>
      </c>
      <c r="B168" s="14" t="s">
        <v>264</v>
      </c>
      <c r="C168" s="8"/>
      <c r="D168" s="8"/>
      <c r="E168" s="8"/>
      <c r="F168" s="8"/>
      <c r="G168" s="8"/>
      <c r="H168" s="8"/>
      <c r="I168" s="5"/>
      <c r="J168" s="6"/>
      <c r="K168" s="5"/>
      <c r="L168" s="5"/>
      <c r="M168" s="6"/>
      <c r="N168" s="6"/>
      <c r="O168" s="38"/>
      <c r="P168" s="6"/>
      <c r="Q168" s="6"/>
      <c r="R168" s="6"/>
      <c r="S168" s="6"/>
      <c r="T168" s="6"/>
      <c r="U168" s="6"/>
      <c r="V168" s="6"/>
      <c r="W168" s="6"/>
      <c r="X168" s="6"/>
      <c r="Y168" s="6"/>
      <c r="Z168" s="6"/>
      <c r="AA168" s="38"/>
      <c r="AB168" s="6"/>
      <c r="AC168" s="6"/>
      <c r="AD168" s="6"/>
      <c r="AE168" s="6"/>
      <c r="AF168" s="6"/>
      <c r="AG168" s="9"/>
      <c r="AH168" s="9"/>
      <c r="AI168" s="9"/>
      <c r="AJ168" s="9"/>
      <c r="AK168" s="9"/>
      <c r="AL168" s="9"/>
      <c r="AM168" s="6"/>
      <c r="AN168" s="5"/>
      <c r="AO168" s="8"/>
      <c r="AP168" s="8"/>
      <c r="AQ168" s="8"/>
      <c r="AR168" s="9"/>
      <c r="AS168" s="9"/>
      <c r="AT168" s="9"/>
      <c r="AU168" s="9"/>
      <c r="AV168" s="9"/>
      <c r="AW168" s="9"/>
      <c r="AX168" s="9"/>
      <c r="AY168" s="9"/>
      <c r="AZ168" s="9"/>
      <c r="BA168" s="9"/>
      <c r="BB168" s="9"/>
      <c r="BC168" s="9"/>
      <c r="BD168" s="9"/>
      <c r="BE168" s="9"/>
      <c r="BF168" s="8"/>
      <c r="BG168" s="8"/>
      <c r="BH168" s="8"/>
      <c r="BI168" s="8"/>
      <c r="BJ168" s="8"/>
      <c r="BK168" s="8"/>
      <c r="BL168" s="8"/>
    </row>
    <row r="169" spans="1:64" ht="11.25">
      <c r="A169" s="25">
        <v>10</v>
      </c>
      <c r="B169" s="14" t="s">
        <v>264</v>
      </c>
      <c r="C169" s="8"/>
      <c r="D169" s="8"/>
      <c r="E169" s="8"/>
      <c r="F169" s="8"/>
      <c r="G169" s="8"/>
      <c r="H169" s="8"/>
      <c r="I169" s="5"/>
      <c r="J169" s="6"/>
      <c r="K169" s="5"/>
      <c r="L169" s="5"/>
      <c r="M169" s="6"/>
      <c r="N169" s="6"/>
      <c r="O169" s="38"/>
      <c r="P169" s="6"/>
      <c r="Q169" s="6"/>
      <c r="R169" s="6"/>
      <c r="S169" s="6"/>
      <c r="T169" s="6"/>
      <c r="U169" s="6"/>
      <c r="V169" s="6"/>
      <c r="W169" s="6"/>
      <c r="X169" s="6"/>
      <c r="Y169" s="6"/>
      <c r="Z169" s="6"/>
      <c r="AA169" s="38"/>
      <c r="AB169" s="6"/>
      <c r="AC169" s="6"/>
      <c r="AD169" s="6"/>
      <c r="AE169" s="6"/>
      <c r="AF169" s="6"/>
      <c r="AG169" s="9"/>
      <c r="AH169" s="9"/>
      <c r="AI169" s="9"/>
      <c r="AJ169" s="9"/>
      <c r="AK169" s="9"/>
      <c r="AL169" s="9"/>
      <c r="AM169" s="6"/>
      <c r="AN169" s="5"/>
      <c r="AO169" s="8"/>
      <c r="AP169" s="8"/>
      <c r="AQ169" s="8"/>
      <c r="AR169" s="9"/>
      <c r="AS169" s="9"/>
      <c r="AT169" s="9"/>
      <c r="AU169" s="9"/>
      <c r="AV169" s="9"/>
      <c r="AW169" s="9"/>
      <c r="AX169" s="9"/>
      <c r="AY169" s="9"/>
      <c r="AZ169" s="9"/>
      <c r="BA169" s="9"/>
      <c r="BB169" s="9"/>
      <c r="BC169" s="9"/>
      <c r="BD169" s="9"/>
      <c r="BE169" s="9"/>
      <c r="BF169" s="8"/>
      <c r="BG169" s="8"/>
      <c r="BH169" s="8"/>
      <c r="BI169" s="8"/>
      <c r="BJ169" s="8"/>
      <c r="BK169" s="8"/>
      <c r="BL169" s="8"/>
    </row>
    <row r="170" spans="1:64" ht="13.5" customHeight="1">
      <c r="A170" s="25">
        <v>11</v>
      </c>
      <c r="B170" s="14" t="s">
        <v>264</v>
      </c>
      <c r="C170" s="8"/>
      <c r="D170" s="8"/>
      <c r="E170" s="8"/>
      <c r="F170" s="8"/>
      <c r="G170" s="8"/>
      <c r="H170" s="8"/>
      <c r="I170" s="5"/>
      <c r="J170" s="6"/>
      <c r="K170" s="5"/>
      <c r="L170" s="5"/>
      <c r="M170" s="6"/>
      <c r="N170" s="6"/>
      <c r="O170" s="38"/>
      <c r="P170" s="6"/>
      <c r="Q170" s="6"/>
      <c r="R170" s="6"/>
      <c r="S170" s="6"/>
      <c r="T170" s="6"/>
      <c r="U170" s="6"/>
      <c r="V170" s="6"/>
      <c r="W170" s="6"/>
      <c r="X170" s="6"/>
      <c r="Y170" s="6"/>
      <c r="Z170" s="6"/>
      <c r="AA170" s="38"/>
      <c r="AB170" s="6"/>
      <c r="AC170" s="6"/>
      <c r="AD170" s="6"/>
      <c r="AE170" s="6"/>
      <c r="AF170" s="6"/>
      <c r="AG170" s="9"/>
      <c r="AH170" s="9"/>
      <c r="AI170" s="9"/>
      <c r="AJ170" s="9"/>
      <c r="AK170" s="9"/>
      <c r="AL170" s="9"/>
      <c r="AM170" s="6"/>
      <c r="AN170" s="5"/>
      <c r="AO170" s="8"/>
      <c r="AP170" s="8"/>
      <c r="AQ170" s="8"/>
      <c r="AR170" s="9"/>
      <c r="AS170" s="9"/>
      <c r="AT170" s="9"/>
      <c r="AU170" s="9"/>
      <c r="AV170" s="9"/>
      <c r="AW170" s="9"/>
      <c r="AX170" s="9"/>
      <c r="AY170" s="9"/>
      <c r="AZ170" s="9"/>
      <c r="BA170" s="9"/>
      <c r="BB170" s="9"/>
      <c r="BC170" s="9"/>
      <c r="BD170" s="9"/>
      <c r="BE170" s="9"/>
      <c r="BF170" s="8"/>
      <c r="BG170" s="8"/>
      <c r="BH170" s="8"/>
      <c r="BI170" s="8"/>
      <c r="BJ170" s="8"/>
      <c r="BK170" s="8"/>
      <c r="BL170" s="8"/>
    </row>
    <row r="171" spans="1:64" ht="11.25">
      <c r="A171" s="25">
        <v>12</v>
      </c>
      <c r="B171" s="14" t="s">
        <v>264</v>
      </c>
      <c r="C171" s="8"/>
      <c r="D171" s="8"/>
      <c r="E171" s="8"/>
      <c r="F171" s="8"/>
      <c r="G171" s="8"/>
      <c r="H171" s="8"/>
      <c r="I171" s="5"/>
      <c r="J171" s="6"/>
      <c r="K171" s="5"/>
      <c r="L171" s="5"/>
      <c r="M171" s="6"/>
      <c r="N171" s="6"/>
      <c r="O171" s="38"/>
      <c r="P171" s="6"/>
      <c r="Q171" s="6"/>
      <c r="R171" s="6"/>
      <c r="S171" s="6"/>
      <c r="T171" s="6"/>
      <c r="U171" s="6"/>
      <c r="V171" s="6"/>
      <c r="W171" s="6"/>
      <c r="X171" s="6"/>
      <c r="Y171" s="6"/>
      <c r="Z171" s="6"/>
      <c r="AA171" s="38"/>
      <c r="AB171" s="6"/>
      <c r="AC171" s="6"/>
      <c r="AD171" s="6"/>
      <c r="AE171" s="6"/>
      <c r="AF171" s="6"/>
      <c r="AG171" s="9"/>
      <c r="AH171" s="9"/>
      <c r="AI171" s="9"/>
      <c r="AJ171" s="9"/>
      <c r="AK171" s="9"/>
      <c r="AL171" s="9"/>
      <c r="AM171" s="6"/>
      <c r="AN171" s="5"/>
      <c r="AO171" s="8"/>
      <c r="AP171" s="8"/>
      <c r="AQ171" s="8"/>
      <c r="AR171" s="9"/>
      <c r="AS171" s="9"/>
      <c r="AT171" s="9"/>
      <c r="AU171" s="9"/>
      <c r="AV171" s="9"/>
      <c r="AW171" s="9"/>
      <c r="AX171" s="9"/>
      <c r="AY171" s="9"/>
      <c r="AZ171" s="9"/>
      <c r="BA171" s="9"/>
      <c r="BB171" s="9"/>
      <c r="BC171" s="9"/>
      <c r="BD171" s="9"/>
      <c r="BE171" s="9"/>
      <c r="BF171" s="8"/>
      <c r="BG171" s="8"/>
      <c r="BH171" s="8"/>
      <c r="BI171" s="8"/>
      <c r="BJ171" s="8"/>
      <c r="BK171" s="8"/>
      <c r="BL171" s="8"/>
    </row>
    <row r="172" spans="1:64" ht="13.5" customHeight="1">
      <c r="A172" s="25">
        <v>13</v>
      </c>
      <c r="B172" s="14" t="s">
        <v>264</v>
      </c>
      <c r="C172" s="8"/>
      <c r="D172" s="8"/>
      <c r="E172" s="8"/>
      <c r="F172" s="8"/>
      <c r="G172" s="8"/>
      <c r="H172" s="8"/>
      <c r="I172" s="5"/>
      <c r="J172" s="6"/>
      <c r="K172" s="5"/>
      <c r="L172" s="5"/>
      <c r="M172" s="6"/>
      <c r="N172" s="6"/>
      <c r="O172" s="38"/>
      <c r="P172" s="6"/>
      <c r="Q172" s="6"/>
      <c r="R172" s="6"/>
      <c r="S172" s="6"/>
      <c r="T172" s="6"/>
      <c r="U172" s="6"/>
      <c r="V172" s="6"/>
      <c r="W172" s="6"/>
      <c r="X172" s="6"/>
      <c r="Y172" s="6"/>
      <c r="Z172" s="6"/>
      <c r="AA172" s="38"/>
      <c r="AB172" s="6"/>
      <c r="AC172" s="6"/>
      <c r="AD172" s="6"/>
      <c r="AE172" s="6"/>
      <c r="AF172" s="6"/>
      <c r="AG172" s="9"/>
      <c r="AH172" s="9"/>
      <c r="AI172" s="9"/>
      <c r="AJ172" s="9"/>
      <c r="AK172" s="9"/>
      <c r="AL172" s="9"/>
      <c r="AM172" s="6"/>
      <c r="AN172" s="5"/>
      <c r="AO172" s="8"/>
      <c r="AP172" s="8"/>
      <c r="AQ172" s="8"/>
      <c r="AR172" s="9"/>
      <c r="AS172" s="9"/>
      <c r="AT172" s="9"/>
      <c r="AU172" s="9"/>
      <c r="AV172" s="9"/>
      <c r="AW172" s="9"/>
      <c r="AX172" s="9"/>
      <c r="AY172" s="9"/>
      <c r="AZ172" s="9"/>
      <c r="BA172" s="9"/>
      <c r="BB172" s="9"/>
      <c r="BC172" s="9"/>
      <c r="BD172" s="9"/>
      <c r="BE172" s="9"/>
      <c r="BF172" s="8"/>
      <c r="BG172" s="8"/>
      <c r="BH172" s="8"/>
      <c r="BI172" s="8"/>
      <c r="BJ172" s="8"/>
      <c r="BK172" s="8"/>
      <c r="BL172" s="8"/>
    </row>
    <row r="173" spans="1:64" ht="11.25">
      <c r="A173" s="25">
        <v>14</v>
      </c>
      <c r="B173" s="14" t="s">
        <v>264</v>
      </c>
      <c r="C173" s="8"/>
      <c r="D173" s="8"/>
      <c r="E173" s="8"/>
      <c r="F173" s="8"/>
      <c r="G173" s="8"/>
      <c r="H173" s="8"/>
      <c r="I173" s="5"/>
      <c r="J173" s="6"/>
      <c r="K173" s="5"/>
      <c r="L173" s="5"/>
      <c r="M173" s="6"/>
      <c r="N173" s="6"/>
      <c r="O173" s="38"/>
      <c r="P173" s="6"/>
      <c r="Q173" s="6"/>
      <c r="R173" s="6"/>
      <c r="S173" s="6"/>
      <c r="T173" s="6"/>
      <c r="U173" s="6"/>
      <c r="V173" s="6"/>
      <c r="W173" s="6"/>
      <c r="X173" s="6"/>
      <c r="Y173" s="6"/>
      <c r="Z173" s="6"/>
      <c r="AA173" s="38"/>
      <c r="AB173" s="6"/>
      <c r="AC173" s="6"/>
      <c r="AD173" s="6"/>
      <c r="AE173" s="6"/>
      <c r="AF173" s="6"/>
      <c r="AG173" s="9"/>
      <c r="AH173" s="9"/>
      <c r="AI173" s="9"/>
      <c r="AJ173" s="9"/>
      <c r="AK173" s="9"/>
      <c r="AL173" s="9"/>
      <c r="AM173" s="6"/>
      <c r="AN173" s="5"/>
      <c r="AO173" s="8"/>
      <c r="AP173" s="8"/>
      <c r="AQ173" s="8"/>
      <c r="AR173" s="9"/>
      <c r="AS173" s="9"/>
      <c r="AT173" s="9"/>
      <c r="AU173" s="9"/>
      <c r="AV173" s="9"/>
      <c r="AW173" s="9"/>
      <c r="AX173" s="9"/>
      <c r="AY173" s="9"/>
      <c r="AZ173" s="9"/>
      <c r="BA173" s="9"/>
      <c r="BB173" s="9"/>
      <c r="BC173" s="9"/>
      <c r="BD173" s="9"/>
      <c r="BE173" s="9"/>
      <c r="BF173" s="8"/>
      <c r="BG173" s="8"/>
      <c r="BH173" s="8"/>
      <c r="BI173" s="8"/>
      <c r="BJ173" s="8"/>
      <c r="BK173" s="8"/>
      <c r="BL173" s="8"/>
    </row>
    <row r="174" spans="1:64" ht="13.5" customHeight="1">
      <c r="A174" s="25">
        <v>15</v>
      </c>
      <c r="B174" s="14" t="s">
        <v>264</v>
      </c>
      <c r="C174" s="8"/>
      <c r="D174" s="8"/>
      <c r="E174" s="8"/>
      <c r="F174" s="8"/>
      <c r="G174" s="8"/>
      <c r="H174" s="8"/>
      <c r="I174" s="5"/>
      <c r="J174" s="6"/>
      <c r="K174" s="5"/>
      <c r="L174" s="5"/>
      <c r="M174" s="6"/>
      <c r="N174" s="6"/>
      <c r="O174" s="38"/>
      <c r="P174" s="6"/>
      <c r="Q174" s="6"/>
      <c r="R174" s="6"/>
      <c r="S174" s="6"/>
      <c r="T174" s="6"/>
      <c r="U174" s="6"/>
      <c r="V174" s="6"/>
      <c r="W174" s="6"/>
      <c r="X174" s="6"/>
      <c r="Y174" s="6"/>
      <c r="Z174" s="6"/>
      <c r="AA174" s="38"/>
      <c r="AB174" s="6"/>
      <c r="AC174" s="6"/>
      <c r="AD174" s="6"/>
      <c r="AE174" s="6"/>
      <c r="AF174" s="6"/>
      <c r="AG174" s="9"/>
      <c r="AH174" s="9"/>
      <c r="AI174" s="9"/>
      <c r="AJ174" s="9"/>
      <c r="AK174" s="9"/>
      <c r="AL174" s="9"/>
      <c r="AM174" s="6"/>
      <c r="AN174" s="5"/>
      <c r="AO174" s="8"/>
      <c r="AP174" s="8"/>
      <c r="AQ174" s="8"/>
      <c r="AR174" s="9"/>
      <c r="AS174" s="9"/>
      <c r="AT174" s="9"/>
      <c r="AU174" s="9"/>
      <c r="AV174" s="9"/>
      <c r="AW174" s="9"/>
      <c r="AX174" s="9"/>
      <c r="AY174" s="9"/>
      <c r="AZ174" s="9"/>
      <c r="BA174" s="9"/>
      <c r="BB174" s="9"/>
      <c r="BC174" s="9"/>
      <c r="BD174" s="9"/>
      <c r="BE174" s="9"/>
      <c r="BF174" s="8"/>
      <c r="BG174" s="8"/>
      <c r="BH174" s="8"/>
      <c r="BI174" s="8"/>
      <c r="BJ174" s="8"/>
      <c r="BK174" s="8"/>
      <c r="BL174" s="8"/>
    </row>
    <row r="175" spans="1:64" ht="11.25">
      <c r="A175" s="25">
        <v>16</v>
      </c>
      <c r="B175" s="14" t="s">
        <v>264</v>
      </c>
      <c r="C175" s="8"/>
      <c r="D175" s="8"/>
      <c r="E175" s="8"/>
      <c r="F175" s="8"/>
      <c r="G175" s="8"/>
      <c r="H175" s="8"/>
      <c r="I175" s="5"/>
      <c r="J175" s="6"/>
      <c r="K175" s="5"/>
      <c r="L175" s="5"/>
      <c r="M175" s="6"/>
      <c r="N175" s="6"/>
      <c r="O175" s="38"/>
      <c r="P175" s="6"/>
      <c r="Q175" s="6"/>
      <c r="R175" s="6"/>
      <c r="S175" s="6"/>
      <c r="T175" s="6"/>
      <c r="U175" s="6"/>
      <c r="V175" s="6"/>
      <c r="W175" s="6"/>
      <c r="X175" s="6"/>
      <c r="Y175" s="6"/>
      <c r="Z175" s="6"/>
      <c r="AA175" s="38"/>
      <c r="AB175" s="6"/>
      <c r="AC175" s="6"/>
      <c r="AD175" s="6"/>
      <c r="AE175" s="6"/>
      <c r="AF175" s="6"/>
      <c r="AG175" s="9"/>
      <c r="AH175" s="9"/>
      <c r="AI175" s="9"/>
      <c r="AJ175" s="9"/>
      <c r="AK175" s="9"/>
      <c r="AL175" s="9"/>
      <c r="AM175" s="6"/>
      <c r="AN175" s="5"/>
      <c r="AO175" s="8"/>
      <c r="AP175" s="8"/>
      <c r="AQ175" s="8"/>
      <c r="AR175" s="9"/>
      <c r="AS175" s="9"/>
      <c r="AT175" s="9"/>
      <c r="AU175" s="9"/>
      <c r="AV175" s="9"/>
      <c r="AW175" s="9"/>
      <c r="AX175" s="9"/>
      <c r="AY175" s="9"/>
      <c r="AZ175" s="9"/>
      <c r="BA175" s="9"/>
      <c r="BB175" s="9"/>
      <c r="BC175" s="9"/>
      <c r="BD175" s="9"/>
      <c r="BE175" s="9"/>
      <c r="BF175" s="8"/>
      <c r="BG175" s="8"/>
      <c r="BH175" s="8"/>
      <c r="BI175" s="8"/>
      <c r="BJ175" s="8"/>
      <c r="BK175" s="8"/>
      <c r="BL175" s="8"/>
    </row>
    <row r="176" spans="1:64" ht="13.5" customHeight="1">
      <c r="A176" s="25">
        <v>17</v>
      </c>
      <c r="B176" s="14" t="s">
        <v>264</v>
      </c>
      <c r="C176" s="8"/>
      <c r="D176" s="8"/>
      <c r="E176" s="8"/>
      <c r="F176" s="8"/>
      <c r="G176" s="8"/>
      <c r="H176" s="8"/>
      <c r="I176" s="5"/>
      <c r="J176" s="6"/>
      <c r="K176" s="5"/>
      <c r="L176" s="5"/>
      <c r="M176" s="6"/>
      <c r="N176" s="6"/>
      <c r="O176" s="38"/>
      <c r="P176" s="6"/>
      <c r="Q176" s="6"/>
      <c r="R176" s="6"/>
      <c r="S176" s="6"/>
      <c r="T176" s="6"/>
      <c r="U176" s="6"/>
      <c r="V176" s="6"/>
      <c r="W176" s="6"/>
      <c r="X176" s="6"/>
      <c r="Y176" s="6"/>
      <c r="Z176" s="6"/>
      <c r="AA176" s="38"/>
      <c r="AB176" s="6"/>
      <c r="AC176" s="6"/>
      <c r="AD176" s="6"/>
      <c r="AE176" s="6"/>
      <c r="AF176" s="6"/>
      <c r="AG176" s="9"/>
      <c r="AH176" s="9"/>
      <c r="AI176" s="9"/>
      <c r="AJ176" s="9"/>
      <c r="AK176" s="9"/>
      <c r="AL176" s="9"/>
      <c r="AM176" s="6"/>
      <c r="AN176" s="5"/>
      <c r="AO176" s="8"/>
      <c r="AP176" s="8"/>
      <c r="AQ176" s="8"/>
      <c r="AR176" s="9"/>
      <c r="AS176" s="9"/>
      <c r="AT176" s="9"/>
      <c r="AU176" s="9"/>
      <c r="AV176" s="9"/>
      <c r="AW176" s="9"/>
      <c r="AX176" s="9"/>
      <c r="AY176" s="9"/>
      <c r="AZ176" s="9"/>
      <c r="BA176" s="9"/>
      <c r="BB176" s="9"/>
      <c r="BC176" s="9"/>
      <c r="BD176" s="9"/>
      <c r="BE176" s="9"/>
      <c r="BF176" s="8"/>
      <c r="BG176" s="8"/>
      <c r="BH176" s="8"/>
      <c r="BI176" s="8"/>
      <c r="BJ176" s="8"/>
      <c r="BK176" s="8"/>
      <c r="BL176" s="8"/>
    </row>
    <row r="177" spans="1:64" ht="11.25">
      <c r="A177" s="25">
        <v>18</v>
      </c>
      <c r="B177" s="14" t="s">
        <v>264</v>
      </c>
      <c r="C177" s="8"/>
      <c r="D177" s="8"/>
      <c r="E177" s="8"/>
      <c r="F177" s="8"/>
      <c r="G177" s="8"/>
      <c r="H177" s="8"/>
      <c r="I177" s="5"/>
      <c r="J177" s="6"/>
      <c r="K177" s="5"/>
      <c r="L177" s="5"/>
      <c r="M177" s="6"/>
      <c r="N177" s="6"/>
      <c r="O177" s="38"/>
      <c r="P177" s="6"/>
      <c r="Q177" s="6"/>
      <c r="R177" s="6"/>
      <c r="S177" s="6"/>
      <c r="T177" s="6"/>
      <c r="U177" s="6"/>
      <c r="V177" s="6"/>
      <c r="W177" s="6"/>
      <c r="X177" s="6"/>
      <c r="Y177" s="6"/>
      <c r="Z177" s="6"/>
      <c r="AA177" s="38"/>
      <c r="AB177" s="6"/>
      <c r="AC177" s="6"/>
      <c r="AD177" s="6"/>
      <c r="AE177" s="6"/>
      <c r="AF177" s="6"/>
      <c r="AG177" s="9"/>
      <c r="AH177" s="9"/>
      <c r="AI177" s="9"/>
      <c r="AJ177" s="9"/>
      <c r="AK177" s="9"/>
      <c r="AL177" s="9"/>
      <c r="AM177" s="6"/>
      <c r="AN177" s="5"/>
      <c r="AO177" s="8"/>
      <c r="AP177" s="8"/>
      <c r="AQ177" s="8"/>
      <c r="AR177" s="9"/>
      <c r="AS177" s="9"/>
      <c r="AT177" s="9"/>
      <c r="AU177" s="9"/>
      <c r="AV177" s="9"/>
      <c r="AW177" s="9"/>
      <c r="AX177" s="9"/>
      <c r="AY177" s="9"/>
      <c r="AZ177" s="9"/>
      <c r="BA177" s="9"/>
      <c r="BB177" s="9"/>
      <c r="BC177" s="9"/>
      <c r="BD177" s="9"/>
      <c r="BE177" s="9"/>
      <c r="BF177" s="8"/>
      <c r="BG177" s="8"/>
      <c r="BH177" s="8"/>
      <c r="BI177" s="8"/>
      <c r="BJ177" s="8"/>
      <c r="BK177" s="8"/>
      <c r="BL177" s="8"/>
    </row>
    <row r="178" spans="1:64" ht="13.5" customHeight="1">
      <c r="A178" s="25">
        <v>19</v>
      </c>
      <c r="B178" s="14" t="s">
        <v>264</v>
      </c>
      <c r="C178" s="8"/>
      <c r="D178" s="8"/>
      <c r="E178" s="8"/>
      <c r="F178" s="8"/>
      <c r="G178" s="8"/>
      <c r="H178" s="8"/>
      <c r="I178" s="5"/>
      <c r="J178" s="6"/>
      <c r="K178" s="5"/>
      <c r="L178" s="5"/>
      <c r="M178" s="6"/>
      <c r="N178" s="6"/>
      <c r="O178" s="38"/>
      <c r="P178" s="6"/>
      <c r="Q178" s="6"/>
      <c r="R178" s="6"/>
      <c r="S178" s="6"/>
      <c r="T178" s="6"/>
      <c r="U178" s="6"/>
      <c r="V178" s="6"/>
      <c r="W178" s="6"/>
      <c r="X178" s="6"/>
      <c r="Y178" s="6"/>
      <c r="Z178" s="6"/>
      <c r="AA178" s="38"/>
      <c r="AB178" s="6"/>
      <c r="AC178" s="6"/>
      <c r="AD178" s="6"/>
      <c r="AE178" s="6"/>
      <c r="AF178" s="6"/>
      <c r="AG178" s="9"/>
      <c r="AH178" s="9"/>
      <c r="AI178" s="9"/>
      <c r="AJ178" s="9"/>
      <c r="AK178" s="9"/>
      <c r="AL178" s="9"/>
      <c r="AM178" s="6"/>
      <c r="AN178" s="5"/>
      <c r="AO178" s="8"/>
      <c r="AP178" s="8"/>
      <c r="AQ178" s="8"/>
      <c r="AR178" s="9"/>
      <c r="AS178" s="9"/>
      <c r="AT178" s="9"/>
      <c r="AU178" s="9"/>
      <c r="AV178" s="9"/>
      <c r="AW178" s="9"/>
      <c r="AX178" s="9"/>
      <c r="AY178" s="9"/>
      <c r="AZ178" s="9"/>
      <c r="BA178" s="9"/>
      <c r="BB178" s="9"/>
      <c r="BC178" s="9"/>
      <c r="BD178" s="9"/>
      <c r="BE178" s="9"/>
      <c r="BF178" s="8"/>
      <c r="BG178" s="8"/>
      <c r="BH178" s="8"/>
      <c r="BI178" s="8"/>
      <c r="BJ178" s="8"/>
      <c r="BK178" s="8"/>
      <c r="BL178" s="8"/>
    </row>
    <row r="179" spans="1:64" ht="11.25">
      <c r="A179" s="25">
        <v>20</v>
      </c>
      <c r="B179" s="14" t="s">
        <v>122</v>
      </c>
      <c r="C179" s="8"/>
      <c r="D179" s="8"/>
      <c r="E179" s="8"/>
      <c r="F179" s="8"/>
      <c r="G179" s="8"/>
      <c r="H179" s="8"/>
      <c r="I179" s="5"/>
      <c r="J179" s="6"/>
      <c r="K179" s="5"/>
      <c r="L179" s="5"/>
      <c r="M179" s="6"/>
      <c r="N179" s="6"/>
      <c r="O179" s="38"/>
      <c r="P179" s="6"/>
      <c r="Q179" s="6"/>
      <c r="R179" s="6"/>
      <c r="S179" s="6"/>
      <c r="T179" s="6"/>
      <c r="U179" s="6"/>
      <c r="V179" s="6"/>
      <c r="W179" s="6"/>
      <c r="X179" s="6"/>
      <c r="Y179" s="6"/>
      <c r="Z179" s="6"/>
      <c r="AA179" s="38"/>
      <c r="AB179" s="6"/>
      <c r="AC179" s="6"/>
      <c r="AD179" s="6"/>
      <c r="AE179" s="6"/>
      <c r="AF179" s="6"/>
      <c r="AG179" s="9"/>
      <c r="AH179" s="9"/>
      <c r="AI179" s="9"/>
      <c r="AJ179" s="9"/>
      <c r="AK179" s="9"/>
      <c r="AL179" s="9"/>
      <c r="AM179" s="6"/>
      <c r="AN179" s="5"/>
      <c r="AO179" s="8"/>
      <c r="AP179" s="8"/>
      <c r="AQ179" s="8"/>
      <c r="AR179" s="9"/>
      <c r="AS179" s="9"/>
      <c r="AT179" s="9"/>
      <c r="AU179" s="9"/>
      <c r="AV179" s="9"/>
      <c r="AW179" s="9"/>
      <c r="AX179" s="9"/>
      <c r="AY179" s="9"/>
      <c r="AZ179" s="9"/>
      <c r="BA179" s="9"/>
      <c r="BB179" s="9"/>
      <c r="BC179" s="9"/>
      <c r="BD179" s="9"/>
      <c r="BE179" s="9"/>
      <c r="BF179" s="8"/>
      <c r="BG179" s="8"/>
      <c r="BH179" s="8"/>
      <c r="BI179" s="8"/>
      <c r="BJ179" s="8"/>
      <c r="BK179" s="8"/>
      <c r="BL179" s="8"/>
    </row>
    <row r="180" spans="1:64" ht="13.5" customHeight="1">
      <c r="A180" s="25">
        <v>21</v>
      </c>
      <c r="B180" s="14" t="s">
        <v>122</v>
      </c>
      <c r="C180" s="8"/>
      <c r="D180" s="8"/>
      <c r="E180" s="8"/>
      <c r="F180" s="8"/>
      <c r="G180" s="8"/>
      <c r="H180" s="8"/>
      <c r="I180" s="5"/>
      <c r="J180" s="6"/>
      <c r="K180" s="5"/>
      <c r="L180" s="5"/>
      <c r="M180" s="6"/>
      <c r="N180" s="6"/>
      <c r="O180" s="38"/>
      <c r="P180" s="6"/>
      <c r="Q180" s="6"/>
      <c r="R180" s="6"/>
      <c r="S180" s="6"/>
      <c r="T180" s="6"/>
      <c r="U180" s="6"/>
      <c r="V180" s="6"/>
      <c r="W180" s="6"/>
      <c r="X180" s="6"/>
      <c r="Y180" s="6"/>
      <c r="Z180" s="6"/>
      <c r="AA180" s="38"/>
      <c r="AB180" s="6"/>
      <c r="AC180" s="6"/>
      <c r="AD180" s="6"/>
      <c r="AE180" s="6"/>
      <c r="AF180" s="6"/>
      <c r="AG180" s="9"/>
      <c r="AH180" s="9"/>
      <c r="AI180" s="9"/>
      <c r="AJ180" s="9"/>
      <c r="AK180" s="9"/>
      <c r="AL180" s="9"/>
      <c r="AM180" s="6"/>
      <c r="AN180" s="5"/>
      <c r="AO180" s="8"/>
      <c r="AP180" s="8"/>
      <c r="AQ180" s="8"/>
      <c r="AR180" s="9"/>
      <c r="AS180" s="9"/>
      <c r="AT180" s="9"/>
      <c r="AU180" s="9"/>
      <c r="AV180" s="9"/>
      <c r="AW180" s="9"/>
      <c r="AX180" s="9"/>
      <c r="AY180" s="9"/>
      <c r="AZ180" s="9"/>
      <c r="BA180" s="9"/>
      <c r="BB180" s="9"/>
      <c r="BC180" s="9"/>
      <c r="BD180" s="9"/>
      <c r="BE180" s="9"/>
      <c r="BF180" s="8"/>
      <c r="BG180" s="8"/>
      <c r="BH180" s="8"/>
      <c r="BI180" s="8"/>
      <c r="BJ180" s="8"/>
      <c r="BK180" s="8"/>
      <c r="BL180" s="8"/>
    </row>
    <row r="181" spans="1:64" ht="11.25">
      <c r="A181" s="25">
        <v>22</v>
      </c>
      <c r="B181" s="14" t="s">
        <v>122</v>
      </c>
      <c r="C181" s="8"/>
      <c r="D181" s="8"/>
      <c r="E181" s="8"/>
      <c r="F181" s="8"/>
      <c r="G181" s="8"/>
      <c r="H181" s="8"/>
      <c r="I181" s="5"/>
      <c r="J181" s="6"/>
      <c r="K181" s="5"/>
      <c r="L181" s="5"/>
      <c r="M181" s="6"/>
      <c r="N181" s="6"/>
      <c r="O181" s="38"/>
      <c r="P181" s="6"/>
      <c r="Q181" s="6"/>
      <c r="R181" s="6"/>
      <c r="S181" s="6"/>
      <c r="T181" s="6"/>
      <c r="U181" s="6"/>
      <c r="V181" s="6"/>
      <c r="W181" s="6"/>
      <c r="X181" s="6"/>
      <c r="Y181" s="6"/>
      <c r="Z181" s="6"/>
      <c r="AA181" s="38"/>
      <c r="AB181" s="6"/>
      <c r="AC181" s="6"/>
      <c r="AD181" s="6"/>
      <c r="AE181" s="6"/>
      <c r="AF181" s="6"/>
      <c r="AG181" s="9"/>
      <c r="AH181" s="9"/>
      <c r="AI181" s="9"/>
      <c r="AJ181" s="9"/>
      <c r="AK181" s="9"/>
      <c r="AL181" s="9"/>
      <c r="AM181" s="6"/>
      <c r="AN181" s="5"/>
      <c r="AO181" s="8"/>
      <c r="AP181" s="8"/>
      <c r="AQ181" s="8"/>
      <c r="AR181" s="9"/>
      <c r="AS181" s="9"/>
      <c r="AT181" s="9"/>
      <c r="AU181" s="9"/>
      <c r="AV181" s="9"/>
      <c r="AW181" s="9"/>
      <c r="AX181" s="9"/>
      <c r="AY181" s="9"/>
      <c r="AZ181" s="9"/>
      <c r="BA181" s="9"/>
      <c r="BB181" s="9"/>
      <c r="BC181" s="9"/>
      <c r="BD181" s="9"/>
      <c r="BE181" s="9"/>
      <c r="BF181" s="8"/>
      <c r="BG181" s="8"/>
      <c r="BH181" s="8"/>
      <c r="BI181" s="8"/>
      <c r="BJ181" s="8"/>
      <c r="BK181" s="8"/>
      <c r="BL181" s="8"/>
    </row>
    <row r="182" spans="1:64" ht="13.5" customHeight="1">
      <c r="A182" s="25">
        <v>23</v>
      </c>
      <c r="B182" s="14" t="s">
        <v>122</v>
      </c>
      <c r="C182" s="8"/>
      <c r="D182" s="8"/>
      <c r="E182" s="8"/>
      <c r="F182" s="8"/>
      <c r="G182" s="8"/>
      <c r="H182" s="8"/>
      <c r="I182" s="5"/>
      <c r="J182" s="6"/>
      <c r="K182" s="5"/>
      <c r="L182" s="5"/>
      <c r="M182" s="6"/>
      <c r="N182" s="6"/>
      <c r="O182" s="38"/>
      <c r="P182" s="6"/>
      <c r="Q182" s="6"/>
      <c r="R182" s="6"/>
      <c r="S182" s="6"/>
      <c r="T182" s="6"/>
      <c r="U182" s="6"/>
      <c r="V182" s="6"/>
      <c r="W182" s="6"/>
      <c r="X182" s="6"/>
      <c r="Y182" s="6"/>
      <c r="Z182" s="6"/>
      <c r="AA182" s="38"/>
      <c r="AB182" s="6"/>
      <c r="AC182" s="6"/>
      <c r="AD182" s="6"/>
      <c r="AE182" s="6"/>
      <c r="AF182" s="6"/>
      <c r="AG182" s="9"/>
      <c r="AH182" s="9"/>
      <c r="AI182" s="9"/>
      <c r="AJ182" s="9"/>
      <c r="AK182" s="9"/>
      <c r="AL182" s="9"/>
      <c r="AM182" s="6"/>
      <c r="AN182" s="5"/>
      <c r="AO182" s="8"/>
      <c r="AP182" s="8"/>
      <c r="AQ182" s="8"/>
      <c r="AR182" s="9"/>
      <c r="AS182" s="9"/>
      <c r="AT182" s="9"/>
      <c r="AU182" s="9"/>
      <c r="AV182" s="9"/>
      <c r="AW182" s="9"/>
      <c r="AX182" s="9"/>
      <c r="AY182" s="9"/>
      <c r="AZ182" s="9"/>
      <c r="BA182" s="9"/>
      <c r="BB182" s="9"/>
      <c r="BC182" s="9"/>
      <c r="BD182" s="9"/>
      <c r="BE182" s="9"/>
      <c r="BF182" s="8"/>
      <c r="BG182" s="8"/>
      <c r="BH182" s="8"/>
      <c r="BI182" s="8"/>
      <c r="BJ182" s="8"/>
      <c r="BK182" s="8"/>
      <c r="BL182" s="8"/>
    </row>
    <row r="183" spans="1:64" ht="11.25">
      <c r="A183" s="25">
        <v>24</v>
      </c>
      <c r="B183" s="14" t="s">
        <v>122</v>
      </c>
      <c r="C183" s="8"/>
      <c r="D183" s="8"/>
      <c r="E183" s="8"/>
      <c r="F183" s="8"/>
      <c r="G183" s="8"/>
      <c r="H183" s="8"/>
      <c r="I183" s="5"/>
      <c r="J183" s="6"/>
      <c r="K183" s="5"/>
      <c r="L183" s="5"/>
      <c r="M183" s="6"/>
      <c r="N183" s="6"/>
      <c r="O183" s="38"/>
      <c r="P183" s="6"/>
      <c r="Q183" s="6"/>
      <c r="R183" s="6"/>
      <c r="S183" s="6"/>
      <c r="T183" s="6"/>
      <c r="U183" s="6"/>
      <c r="V183" s="6"/>
      <c r="W183" s="6"/>
      <c r="X183" s="6"/>
      <c r="Y183" s="6"/>
      <c r="Z183" s="6"/>
      <c r="AA183" s="38"/>
      <c r="AB183" s="6"/>
      <c r="AC183" s="6"/>
      <c r="AD183" s="6"/>
      <c r="AE183" s="6"/>
      <c r="AF183" s="6"/>
      <c r="AG183" s="9"/>
      <c r="AH183" s="9"/>
      <c r="AI183" s="9"/>
      <c r="AJ183" s="9"/>
      <c r="AK183" s="9"/>
      <c r="AL183" s="9"/>
      <c r="AM183" s="6"/>
      <c r="AN183" s="5"/>
      <c r="AO183" s="8"/>
      <c r="AP183" s="8"/>
      <c r="AQ183" s="8"/>
      <c r="AR183" s="9"/>
      <c r="AS183" s="9"/>
      <c r="AT183" s="9"/>
      <c r="AU183" s="9"/>
      <c r="AV183" s="9"/>
      <c r="AW183" s="9"/>
      <c r="AX183" s="9"/>
      <c r="AY183" s="9"/>
      <c r="AZ183" s="9"/>
      <c r="BA183" s="9"/>
      <c r="BB183" s="9"/>
      <c r="BC183" s="9"/>
      <c r="BD183" s="9"/>
      <c r="BE183" s="9"/>
      <c r="BF183" s="8"/>
      <c r="BG183" s="8"/>
      <c r="BH183" s="8"/>
      <c r="BI183" s="8"/>
      <c r="BJ183" s="8"/>
      <c r="BK183" s="8"/>
      <c r="BL183" s="8"/>
    </row>
    <row r="184" spans="1:64" ht="11.25">
      <c r="A184" s="25">
        <v>25</v>
      </c>
      <c r="B184" s="14" t="s">
        <v>122</v>
      </c>
      <c r="C184" s="8"/>
      <c r="D184" s="8"/>
      <c r="E184" s="8"/>
      <c r="F184" s="8"/>
      <c r="G184" s="8"/>
      <c r="H184" s="8"/>
      <c r="I184" s="5"/>
      <c r="J184" s="6"/>
      <c r="K184" s="5"/>
      <c r="L184" s="5"/>
      <c r="M184" s="6"/>
      <c r="N184" s="6"/>
      <c r="O184" s="38"/>
      <c r="P184" s="6"/>
      <c r="Q184" s="6"/>
      <c r="R184" s="6"/>
      <c r="S184" s="6"/>
      <c r="T184" s="6"/>
      <c r="U184" s="6"/>
      <c r="V184" s="6"/>
      <c r="W184" s="6"/>
      <c r="X184" s="6"/>
      <c r="Y184" s="6"/>
      <c r="Z184" s="6"/>
      <c r="AA184" s="38"/>
      <c r="AB184" s="6"/>
      <c r="AC184" s="6"/>
      <c r="AD184" s="6"/>
      <c r="AE184" s="6"/>
      <c r="AF184" s="6"/>
      <c r="AG184" s="9"/>
      <c r="AH184" s="9"/>
      <c r="AI184" s="9"/>
      <c r="AJ184" s="9"/>
      <c r="AK184" s="9"/>
      <c r="AL184" s="9"/>
      <c r="AM184" s="6"/>
      <c r="AN184" s="5"/>
      <c r="AO184" s="8"/>
      <c r="AP184" s="8"/>
      <c r="AQ184" s="8"/>
      <c r="AR184" s="9"/>
      <c r="AS184" s="9"/>
      <c r="AT184" s="9"/>
      <c r="AU184" s="9"/>
      <c r="AV184" s="9"/>
      <c r="AW184" s="9"/>
      <c r="AX184" s="9"/>
      <c r="AY184" s="9"/>
      <c r="AZ184" s="9"/>
      <c r="BA184" s="9"/>
      <c r="BB184" s="9"/>
      <c r="BC184" s="9"/>
      <c r="BD184" s="9"/>
      <c r="BE184" s="9"/>
      <c r="BF184" s="8"/>
      <c r="BG184" s="8"/>
      <c r="BH184" s="8"/>
      <c r="BI184" s="8"/>
      <c r="BJ184" s="8"/>
      <c r="BK184" s="8"/>
      <c r="BL184" s="8"/>
    </row>
    <row r="185" spans="1:64" ht="11.25">
      <c r="A185" s="25">
        <v>26</v>
      </c>
      <c r="B185" s="14" t="s">
        <v>122</v>
      </c>
      <c r="C185" s="8"/>
      <c r="D185" s="8"/>
      <c r="E185" s="8"/>
      <c r="F185" s="8"/>
      <c r="G185" s="8"/>
      <c r="H185" s="8"/>
      <c r="I185" s="5"/>
      <c r="J185" s="6"/>
      <c r="K185" s="5"/>
      <c r="L185" s="5"/>
      <c r="M185" s="6"/>
      <c r="N185" s="6"/>
      <c r="O185" s="38"/>
      <c r="P185" s="6"/>
      <c r="Q185" s="6"/>
      <c r="R185" s="6"/>
      <c r="S185" s="6"/>
      <c r="T185" s="6"/>
      <c r="U185" s="6"/>
      <c r="V185" s="6"/>
      <c r="W185" s="6"/>
      <c r="X185" s="6"/>
      <c r="Y185" s="6"/>
      <c r="Z185" s="6"/>
      <c r="AA185" s="38"/>
      <c r="AB185" s="6"/>
      <c r="AC185" s="6"/>
      <c r="AD185" s="6"/>
      <c r="AE185" s="6"/>
      <c r="AF185" s="6"/>
      <c r="AG185" s="9"/>
      <c r="AH185" s="9"/>
      <c r="AI185" s="9"/>
      <c r="AJ185" s="9"/>
      <c r="AK185" s="9"/>
      <c r="AL185" s="9"/>
      <c r="AM185" s="6"/>
      <c r="AN185" s="5"/>
      <c r="AO185" s="8"/>
      <c r="AP185" s="8"/>
      <c r="AQ185" s="8"/>
      <c r="AR185" s="9"/>
      <c r="AS185" s="9"/>
      <c r="AT185" s="9"/>
      <c r="AU185" s="9"/>
      <c r="AV185" s="9"/>
      <c r="AW185" s="9"/>
      <c r="AX185" s="9"/>
      <c r="AY185" s="9"/>
      <c r="AZ185" s="9"/>
      <c r="BA185" s="9"/>
      <c r="BB185" s="9"/>
      <c r="BC185" s="9"/>
      <c r="BD185" s="9"/>
      <c r="BE185" s="9"/>
      <c r="BF185" s="8"/>
      <c r="BG185" s="8"/>
      <c r="BH185" s="8"/>
      <c r="BI185" s="8"/>
      <c r="BJ185" s="8"/>
      <c r="BK185" s="8"/>
      <c r="BL185" s="8"/>
    </row>
    <row r="186" spans="1:64" ht="13.5" customHeight="1">
      <c r="A186" s="25">
        <v>27</v>
      </c>
      <c r="B186" s="14" t="s">
        <v>122</v>
      </c>
      <c r="C186" s="8"/>
      <c r="D186" s="8"/>
      <c r="E186" s="8"/>
      <c r="F186" s="8"/>
      <c r="G186" s="8"/>
      <c r="H186" s="8"/>
      <c r="I186" s="5"/>
      <c r="J186" s="6"/>
      <c r="K186" s="5"/>
      <c r="L186" s="5"/>
      <c r="M186" s="6"/>
      <c r="N186" s="6"/>
      <c r="O186" s="38"/>
      <c r="P186" s="6"/>
      <c r="Q186" s="6"/>
      <c r="R186" s="6"/>
      <c r="S186" s="6"/>
      <c r="T186" s="6"/>
      <c r="U186" s="6"/>
      <c r="V186" s="6"/>
      <c r="W186" s="6"/>
      <c r="X186" s="6"/>
      <c r="Y186" s="6"/>
      <c r="Z186" s="6"/>
      <c r="AA186" s="38"/>
      <c r="AB186" s="6"/>
      <c r="AC186" s="6"/>
      <c r="AD186" s="6"/>
      <c r="AE186" s="6"/>
      <c r="AF186" s="6"/>
      <c r="AG186" s="9"/>
      <c r="AH186" s="9"/>
      <c r="AI186" s="9"/>
      <c r="AJ186" s="9"/>
      <c r="AK186" s="9"/>
      <c r="AL186" s="9"/>
      <c r="AM186" s="6"/>
      <c r="AN186" s="5"/>
      <c r="AO186" s="8"/>
      <c r="AP186" s="8"/>
      <c r="AQ186" s="8"/>
      <c r="AR186" s="9"/>
      <c r="AS186" s="9"/>
      <c r="AT186" s="9"/>
      <c r="AU186" s="9"/>
      <c r="AV186" s="9"/>
      <c r="AW186" s="9"/>
      <c r="AX186" s="9"/>
      <c r="AY186" s="9"/>
      <c r="AZ186" s="9"/>
      <c r="BA186" s="9"/>
      <c r="BB186" s="9"/>
      <c r="BC186" s="9"/>
      <c r="BD186" s="9"/>
      <c r="BE186" s="9"/>
      <c r="BF186" s="8"/>
      <c r="BG186" s="8"/>
      <c r="BH186" s="8"/>
      <c r="BI186" s="8"/>
      <c r="BJ186" s="8"/>
      <c r="BK186" s="8"/>
      <c r="BL186" s="8"/>
    </row>
    <row r="187" spans="1:64" ht="11.25">
      <c r="A187" s="25">
        <v>28</v>
      </c>
      <c r="B187" s="14" t="s">
        <v>122</v>
      </c>
      <c r="C187" s="8"/>
      <c r="D187" s="8"/>
      <c r="E187" s="8"/>
      <c r="F187" s="8"/>
      <c r="G187" s="8"/>
      <c r="H187" s="8"/>
      <c r="I187" s="5"/>
      <c r="J187" s="6"/>
      <c r="K187" s="5"/>
      <c r="L187" s="5"/>
      <c r="M187" s="6"/>
      <c r="N187" s="6"/>
      <c r="O187" s="38"/>
      <c r="P187" s="6"/>
      <c r="Q187" s="6"/>
      <c r="R187" s="6"/>
      <c r="S187" s="6"/>
      <c r="T187" s="6"/>
      <c r="U187" s="6"/>
      <c r="V187" s="6"/>
      <c r="W187" s="6"/>
      <c r="X187" s="6"/>
      <c r="Y187" s="6"/>
      <c r="Z187" s="6"/>
      <c r="AA187" s="38"/>
      <c r="AB187" s="6"/>
      <c r="AC187" s="6"/>
      <c r="AD187" s="6"/>
      <c r="AE187" s="6"/>
      <c r="AF187" s="6"/>
      <c r="AG187" s="9"/>
      <c r="AH187" s="9"/>
      <c r="AI187" s="9"/>
      <c r="AJ187" s="9"/>
      <c r="AK187" s="9"/>
      <c r="AL187" s="9"/>
      <c r="AM187" s="6"/>
      <c r="AN187" s="5"/>
      <c r="AO187" s="8"/>
      <c r="AP187" s="8"/>
      <c r="AQ187" s="8"/>
      <c r="AR187" s="9"/>
      <c r="AS187" s="9"/>
      <c r="AT187" s="9"/>
      <c r="AU187" s="9"/>
      <c r="AV187" s="9"/>
      <c r="AW187" s="9"/>
      <c r="AX187" s="9"/>
      <c r="AY187" s="9"/>
      <c r="AZ187" s="9"/>
      <c r="BA187" s="9"/>
      <c r="BB187" s="9"/>
      <c r="BC187" s="9"/>
      <c r="BD187" s="9"/>
      <c r="BE187" s="9"/>
      <c r="BF187" s="8"/>
      <c r="BG187" s="8"/>
      <c r="BH187" s="8"/>
      <c r="BI187" s="8"/>
      <c r="BJ187" s="8"/>
      <c r="BK187" s="8"/>
      <c r="BL187" s="8"/>
    </row>
    <row r="188" spans="1:64" ht="13.5" customHeight="1">
      <c r="A188" s="25">
        <v>29</v>
      </c>
      <c r="B188" s="14" t="s">
        <v>122</v>
      </c>
      <c r="C188" s="8"/>
      <c r="D188" s="8"/>
      <c r="E188" s="8"/>
      <c r="F188" s="8"/>
      <c r="G188" s="8"/>
      <c r="H188" s="8"/>
      <c r="I188" s="5"/>
      <c r="J188" s="6"/>
      <c r="K188" s="5"/>
      <c r="L188" s="5"/>
      <c r="M188" s="6"/>
      <c r="N188" s="6"/>
      <c r="O188" s="38"/>
      <c r="P188" s="6"/>
      <c r="Q188" s="6"/>
      <c r="R188" s="6"/>
      <c r="S188" s="6"/>
      <c r="T188" s="6"/>
      <c r="U188" s="6"/>
      <c r="V188" s="6"/>
      <c r="W188" s="6"/>
      <c r="X188" s="6"/>
      <c r="Y188" s="6"/>
      <c r="Z188" s="6"/>
      <c r="AA188" s="38"/>
      <c r="AB188" s="6"/>
      <c r="AC188" s="6"/>
      <c r="AD188" s="6"/>
      <c r="AE188" s="6"/>
      <c r="AF188" s="6"/>
      <c r="AG188" s="9"/>
      <c r="AH188" s="9"/>
      <c r="AI188" s="9"/>
      <c r="AJ188" s="9"/>
      <c r="AK188" s="9"/>
      <c r="AL188" s="9"/>
      <c r="AM188" s="6"/>
      <c r="AN188" s="5"/>
      <c r="AO188" s="8"/>
      <c r="AP188" s="8"/>
      <c r="AQ188" s="8"/>
      <c r="AR188" s="9"/>
      <c r="AS188" s="9"/>
      <c r="AT188" s="9"/>
      <c r="AU188" s="9"/>
      <c r="AV188" s="9"/>
      <c r="AW188" s="9"/>
      <c r="AX188" s="9"/>
      <c r="AY188" s="9"/>
      <c r="AZ188" s="9"/>
      <c r="BA188" s="9"/>
      <c r="BB188" s="9"/>
      <c r="BC188" s="9"/>
      <c r="BD188" s="9"/>
      <c r="BE188" s="9"/>
      <c r="BF188" s="8"/>
      <c r="BG188" s="8"/>
      <c r="BH188" s="8"/>
      <c r="BI188" s="8"/>
      <c r="BJ188" s="8"/>
      <c r="BK188" s="8"/>
      <c r="BL188" s="8"/>
    </row>
    <row r="189" spans="1:64" ht="11.25">
      <c r="A189" s="25">
        <v>30</v>
      </c>
      <c r="B189" s="14" t="s">
        <v>122</v>
      </c>
      <c r="C189" s="8"/>
      <c r="D189" s="8"/>
      <c r="E189" s="8"/>
      <c r="F189" s="8"/>
      <c r="G189" s="8"/>
      <c r="H189" s="8"/>
      <c r="I189" s="5"/>
      <c r="J189" s="6"/>
      <c r="K189" s="5"/>
      <c r="L189" s="5"/>
      <c r="M189" s="6"/>
      <c r="N189" s="6"/>
      <c r="O189" s="38"/>
      <c r="P189" s="6"/>
      <c r="Q189" s="6"/>
      <c r="R189" s="6"/>
      <c r="S189" s="6"/>
      <c r="T189" s="6"/>
      <c r="U189" s="6"/>
      <c r="V189" s="6"/>
      <c r="W189" s="6"/>
      <c r="X189" s="6"/>
      <c r="Y189" s="6"/>
      <c r="Z189" s="6"/>
      <c r="AA189" s="38"/>
      <c r="AB189" s="6"/>
      <c r="AC189" s="6"/>
      <c r="AD189" s="6"/>
      <c r="AE189" s="6"/>
      <c r="AF189" s="6"/>
      <c r="AG189" s="9"/>
      <c r="AH189" s="9"/>
      <c r="AI189" s="9"/>
      <c r="AJ189" s="9"/>
      <c r="AK189" s="9"/>
      <c r="AL189" s="9"/>
      <c r="AM189" s="6"/>
      <c r="AN189" s="5"/>
      <c r="AO189" s="8"/>
      <c r="AP189" s="8"/>
      <c r="AQ189" s="8"/>
      <c r="AR189" s="9"/>
      <c r="AS189" s="9"/>
      <c r="AT189" s="9"/>
      <c r="AU189" s="9"/>
      <c r="AV189" s="9"/>
      <c r="AW189" s="9"/>
      <c r="AX189" s="9"/>
      <c r="AY189" s="9"/>
      <c r="AZ189" s="9"/>
      <c r="BA189" s="9"/>
      <c r="BB189" s="9"/>
      <c r="BC189" s="9"/>
      <c r="BD189" s="9"/>
      <c r="BE189" s="9"/>
      <c r="BF189" s="8"/>
      <c r="BG189" s="8"/>
      <c r="BH189" s="8"/>
      <c r="BI189" s="8"/>
      <c r="BJ189" s="8"/>
      <c r="BK189" s="8"/>
      <c r="BL189" s="8"/>
    </row>
    <row r="190" spans="1:64" ht="13.5" customHeight="1">
      <c r="A190" s="25">
        <v>31</v>
      </c>
      <c r="B190" s="14" t="s">
        <v>122</v>
      </c>
      <c r="C190" s="8"/>
      <c r="D190" s="8"/>
      <c r="E190" s="8"/>
      <c r="F190" s="8"/>
      <c r="G190" s="8"/>
      <c r="H190" s="8"/>
      <c r="I190" s="5"/>
      <c r="J190" s="6"/>
      <c r="K190" s="5"/>
      <c r="L190" s="5"/>
      <c r="M190" s="6"/>
      <c r="N190" s="6"/>
      <c r="O190" s="38"/>
      <c r="P190" s="6"/>
      <c r="Q190" s="6"/>
      <c r="R190" s="6"/>
      <c r="S190" s="6"/>
      <c r="T190" s="6"/>
      <c r="U190" s="6"/>
      <c r="V190" s="6"/>
      <c r="W190" s="6"/>
      <c r="X190" s="6"/>
      <c r="Y190" s="6"/>
      <c r="Z190" s="6"/>
      <c r="AA190" s="38"/>
      <c r="AB190" s="6"/>
      <c r="AC190" s="6"/>
      <c r="AD190" s="6"/>
      <c r="AE190" s="6"/>
      <c r="AF190" s="6"/>
      <c r="AG190" s="9"/>
      <c r="AH190" s="9"/>
      <c r="AI190" s="9"/>
      <c r="AJ190" s="9"/>
      <c r="AK190" s="9"/>
      <c r="AL190" s="9"/>
      <c r="AM190" s="6"/>
      <c r="AN190" s="5"/>
      <c r="AO190" s="8"/>
      <c r="AP190" s="8"/>
      <c r="AQ190" s="8"/>
      <c r="AR190" s="9"/>
      <c r="AS190" s="9"/>
      <c r="AT190" s="9"/>
      <c r="AU190" s="9"/>
      <c r="AV190" s="9"/>
      <c r="AW190" s="9"/>
      <c r="AX190" s="9"/>
      <c r="AY190" s="9"/>
      <c r="AZ190" s="9"/>
      <c r="BA190" s="9"/>
      <c r="BB190" s="9"/>
      <c r="BC190" s="9"/>
      <c r="BD190" s="9"/>
      <c r="BE190" s="9"/>
      <c r="BF190" s="8"/>
      <c r="BG190" s="8"/>
      <c r="BH190" s="8"/>
      <c r="BI190" s="8"/>
      <c r="BJ190" s="8"/>
      <c r="BK190" s="8"/>
      <c r="BL190" s="8"/>
    </row>
    <row r="191" spans="1:64" ht="11.25">
      <c r="A191" s="25">
        <v>32</v>
      </c>
      <c r="B191" s="14" t="s">
        <v>122</v>
      </c>
      <c r="C191" s="8"/>
      <c r="D191" s="8"/>
      <c r="E191" s="8"/>
      <c r="F191" s="8"/>
      <c r="G191" s="8"/>
      <c r="H191" s="8"/>
      <c r="I191" s="5"/>
      <c r="J191" s="6"/>
      <c r="K191" s="5"/>
      <c r="L191" s="5"/>
      <c r="M191" s="6"/>
      <c r="N191" s="6"/>
      <c r="O191" s="38"/>
      <c r="P191" s="6"/>
      <c r="Q191" s="6"/>
      <c r="R191" s="6"/>
      <c r="S191" s="6"/>
      <c r="T191" s="6"/>
      <c r="U191" s="6"/>
      <c r="V191" s="6"/>
      <c r="W191" s="6"/>
      <c r="X191" s="6"/>
      <c r="Y191" s="6"/>
      <c r="Z191" s="6"/>
      <c r="AA191" s="38"/>
      <c r="AB191" s="6"/>
      <c r="AC191" s="6"/>
      <c r="AD191" s="6"/>
      <c r="AE191" s="6"/>
      <c r="AF191" s="6"/>
      <c r="AG191" s="9"/>
      <c r="AH191" s="9"/>
      <c r="AI191" s="9"/>
      <c r="AJ191" s="9"/>
      <c r="AK191" s="9"/>
      <c r="AL191" s="9"/>
      <c r="AM191" s="6"/>
      <c r="AN191" s="5"/>
      <c r="AO191" s="8"/>
      <c r="AP191" s="8"/>
      <c r="AQ191" s="8"/>
      <c r="AR191" s="9"/>
      <c r="AS191" s="9"/>
      <c r="AT191" s="9"/>
      <c r="AU191" s="9"/>
      <c r="AV191" s="9"/>
      <c r="AW191" s="9"/>
      <c r="AX191" s="9"/>
      <c r="AY191" s="9"/>
      <c r="AZ191" s="9"/>
      <c r="BA191" s="9"/>
      <c r="BB191" s="9"/>
      <c r="BC191" s="9"/>
      <c r="BD191" s="9"/>
      <c r="BE191" s="9"/>
      <c r="BF191" s="8"/>
      <c r="BG191" s="8"/>
      <c r="BH191" s="8"/>
      <c r="BI191" s="8"/>
      <c r="BJ191" s="8"/>
      <c r="BK191" s="8"/>
      <c r="BL191" s="8"/>
    </row>
    <row r="192" spans="1:64" ht="13.5" customHeight="1">
      <c r="A192" s="25">
        <v>33</v>
      </c>
      <c r="B192" s="14" t="s">
        <v>122</v>
      </c>
      <c r="C192" s="8"/>
      <c r="D192" s="8"/>
      <c r="E192" s="8"/>
      <c r="F192" s="8"/>
      <c r="G192" s="8"/>
      <c r="H192" s="8"/>
      <c r="I192" s="5"/>
      <c r="J192" s="6"/>
      <c r="K192" s="5"/>
      <c r="L192" s="5"/>
      <c r="M192" s="6"/>
      <c r="N192" s="6"/>
      <c r="O192" s="38"/>
      <c r="P192" s="6"/>
      <c r="Q192" s="6"/>
      <c r="R192" s="6"/>
      <c r="S192" s="6"/>
      <c r="T192" s="6"/>
      <c r="U192" s="6"/>
      <c r="V192" s="6"/>
      <c r="W192" s="6"/>
      <c r="X192" s="6"/>
      <c r="Y192" s="6"/>
      <c r="Z192" s="6"/>
      <c r="AA192" s="38"/>
      <c r="AB192" s="6"/>
      <c r="AC192" s="6"/>
      <c r="AD192" s="6"/>
      <c r="AE192" s="6"/>
      <c r="AF192" s="6"/>
      <c r="AG192" s="9"/>
      <c r="AH192" s="9"/>
      <c r="AI192" s="9"/>
      <c r="AJ192" s="9"/>
      <c r="AK192" s="9"/>
      <c r="AL192" s="9"/>
      <c r="AM192" s="6"/>
      <c r="AN192" s="5"/>
      <c r="AO192" s="8"/>
      <c r="AP192" s="8"/>
      <c r="AQ192" s="8"/>
      <c r="AR192" s="9"/>
      <c r="AS192" s="9"/>
      <c r="AT192" s="9"/>
      <c r="AU192" s="9"/>
      <c r="AV192" s="9"/>
      <c r="AW192" s="9"/>
      <c r="AX192" s="9"/>
      <c r="AY192" s="9"/>
      <c r="AZ192" s="9"/>
      <c r="BA192" s="9"/>
      <c r="BB192" s="9"/>
      <c r="BC192" s="9"/>
      <c r="BD192" s="9"/>
      <c r="BE192" s="9"/>
      <c r="BF192" s="8"/>
      <c r="BG192" s="8"/>
      <c r="BH192" s="8"/>
      <c r="BI192" s="8"/>
      <c r="BJ192" s="8"/>
      <c r="BK192" s="8"/>
      <c r="BL192" s="8"/>
    </row>
    <row r="193" spans="1:64" ht="11.25">
      <c r="A193" s="25">
        <v>34</v>
      </c>
      <c r="B193" s="14" t="s">
        <v>122</v>
      </c>
      <c r="C193" s="8"/>
      <c r="D193" s="8"/>
      <c r="E193" s="8"/>
      <c r="F193" s="8"/>
      <c r="G193" s="8"/>
      <c r="H193" s="8"/>
      <c r="I193" s="5"/>
      <c r="J193" s="6"/>
      <c r="K193" s="5"/>
      <c r="L193" s="5"/>
      <c r="M193" s="6"/>
      <c r="N193" s="6"/>
      <c r="O193" s="38"/>
      <c r="P193" s="6"/>
      <c r="Q193" s="6"/>
      <c r="R193" s="6"/>
      <c r="S193" s="6"/>
      <c r="T193" s="6"/>
      <c r="U193" s="6"/>
      <c r="V193" s="6"/>
      <c r="W193" s="6"/>
      <c r="X193" s="6"/>
      <c r="Y193" s="6"/>
      <c r="Z193" s="6"/>
      <c r="AA193" s="38"/>
      <c r="AB193" s="6"/>
      <c r="AC193" s="6"/>
      <c r="AD193" s="6"/>
      <c r="AE193" s="6"/>
      <c r="AF193" s="6"/>
      <c r="AG193" s="9"/>
      <c r="AH193" s="9"/>
      <c r="AI193" s="9"/>
      <c r="AJ193" s="9"/>
      <c r="AK193" s="9"/>
      <c r="AL193" s="9"/>
      <c r="AM193" s="6"/>
      <c r="AN193" s="5"/>
      <c r="AO193" s="8"/>
      <c r="AP193" s="8"/>
      <c r="AQ193" s="8"/>
      <c r="AR193" s="9"/>
      <c r="AS193" s="9"/>
      <c r="AT193" s="9"/>
      <c r="AU193" s="9"/>
      <c r="AV193" s="9"/>
      <c r="AW193" s="9"/>
      <c r="AX193" s="9"/>
      <c r="AY193" s="9"/>
      <c r="AZ193" s="9"/>
      <c r="BA193" s="9"/>
      <c r="BB193" s="9"/>
      <c r="BC193" s="9"/>
      <c r="BD193" s="9"/>
      <c r="BE193" s="9"/>
      <c r="BF193" s="8"/>
      <c r="BG193" s="8"/>
      <c r="BH193" s="8"/>
      <c r="BI193" s="8"/>
      <c r="BJ193" s="8"/>
      <c r="BK193" s="8"/>
      <c r="BL193" s="8"/>
    </row>
    <row r="194" spans="1:64" ht="11.25">
      <c r="A194" s="25">
        <v>35</v>
      </c>
      <c r="B194" s="14" t="s">
        <v>122</v>
      </c>
      <c r="C194" s="8"/>
      <c r="D194" s="8"/>
      <c r="E194" s="8"/>
      <c r="F194" s="8"/>
      <c r="G194" s="8"/>
      <c r="H194" s="8"/>
      <c r="I194" s="5"/>
      <c r="J194" s="6"/>
      <c r="K194" s="5"/>
      <c r="L194" s="5"/>
      <c r="M194" s="6"/>
      <c r="N194" s="6"/>
      <c r="O194" s="38"/>
      <c r="P194" s="6"/>
      <c r="Q194" s="6"/>
      <c r="R194" s="6"/>
      <c r="S194" s="6"/>
      <c r="T194" s="6"/>
      <c r="U194" s="6"/>
      <c r="V194" s="6"/>
      <c r="W194" s="6"/>
      <c r="X194" s="6"/>
      <c r="Y194" s="6"/>
      <c r="Z194" s="6"/>
      <c r="AA194" s="38"/>
      <c r="AB194" s="6"/>
      <c r="AC194" s="6"/>
      <c r="AD194" s="6"/>
      <c r="AE194" s="6"/>
      <c r="AF194" s="6"/>
      <c r="AG194" s="9"/>
      <c r="AH194" s="9"/>
      <c r="AI194" s="9"/>
      <c r="AJ194" s="9"/>
      <c r="AK194" s="9"/>
      <c r="AL194" s="9"/>
      <c r="AM194" s="6"/>
      <c r="AN194" s="5"/>
      <c r="AO194" s="8"/>
      <c r="AP194" s="8"/>
      <c r="AQ194" s="8"/>
      <c r="AR194" s="9"/>
      <c r="AS194" s="9"/>
      <c r="AT194" s="9"/>
      <c r="AU194" s="9"/>
      <c r="AV194" s="9"/>
      <c r="AW194" s="9"/>
      <c r="AX194" s="9"/>
      <c r="AY194" s="9"/>
      <c r="AZ194" s="9"/>
      <c r="BA194" s="9"/>
      <c r="BB194" s="9"/>
      <c r="BC194" s="9"/>
      <c r="BD194" s="9"/>
      <c r="BE194" s="9"/>
      <c r="BF194" s="8"/>
      <c r="BG194" s="8"/>
      <c r="BH194" s="8"/>
      <c r="BI194" s="8"/>
      <c r="BJ194" s="8"/>
      <c r="BK194" s="8"/>
      <c r="BL194" s="8"/>
    </row>
    <row r="195" spans="1:64" ht="11.25">
      <c r="A195" s="25">
        <v>36</v>
      </c>
      <c r="B195" s="14" t="s">
        <v>265</v>
      </c>
      <c r="C195" s="8"/>
      <c r="D195" s="8"/>
      <c r="E195" s="8"/>
      <c r="F195" s="8"/>
      <c r="G195" s="8"/>
      <c r="H195" s="8"/>
      <c r="I195" s="5"/>
      <c r="J195" s="6"/>
      <c r="K195" s="5"/>
      <c r="L195" s="5"/>
      <c r="M195" s="6"/>
      <c r="N195" s="6"/>
      <c r="O195" s="38"/>
      <c r="P195" s="6"/>
      <c r="Q195" s="6"/>
      <c r="R195" s="6"/>
      <c r="S195" s="6"/>
      <c r="T195" s="6"/>
      <c r="U195" s="6"/>
      <c r="V195" s="6"/>
      <c r="W195" s="6"/>
      <c r="X195" s="6"/>
      <c r="Y195" s="6"/>
      <c r="Z195" s="6"/>
      <c r="AA195" s="38"/>
      <c r="AB195" s="6"/>
      <c r="AC195" s="6"/>
      <c r="AD195" s="6"/>
      <c r="AE195" s="6"/>
      <c r="AF195" s="6"/>
      <c r="AG195" s="9"/>
      <c r="AH195" s="9"/>
      <c r="AI195" s="9"/>
      <c r="AJ195" s="9"/>
      <c r="AK195" s="9"/>
      <c r="AL195" s="9"/>
      <c r="AM195" s="6"/>
      <c r="AN195" s="5"/>
      <c r="AO195" s="8"/>
      <c r="AP195" s="8"/>
      <c r="AQ195" s="8"/>
      <c r="AR195" s="9"/>
      <c r="AS195" s="9"/>
      <c r="AT195" s="9"/>
      <c r="AU195" s="9"/>
      <c r="AV195" s="9"/>
      <c r="AW195" s="9"/>
      <c r="AX195" s="9"/>
      <c r="AY195" s="9"/>
      <c r="AZ195" s="9"/>
      <c r="BA195" s="9"/>
      <c r="BB195" s="9"/>
      <c r="BC195" s="9"/>
      <c r="BD195" s="9"/>
      <c r="BE195" s="9"/>
      <c r="BF195" s="8"/>
      <c r="BG195" s="8"/>
      <c r="BH195" s="8"/>
      <c r="BI195" s="8"/>
      <c r="BJ195" s="8"/>
      <c r="BK195" s="8"/>
      <c r="BL195" s="8"/>
    </row>
    <row r="196" spans="1:64" ht="13.5" customHeight="1">
      <c r="A196" s="25">
        <v>37</v>
      </c>
      <c r="B196" s="14" t="s">
        <v>265</v>
      </c>
      <c r="C196" s="8"/>
      <c r="D196" s="8"/>
      <c r="E196" s="8"/>
      <c r="F196" s="8"/>
      <c r="G196" s="8"/>
      <c r="H196" s="8"/>
      <c r="I196" s="5"/>
      <c r="J196" s="6"/>
      <c r="K196" s="5"/>
      <c r="L196" s="5"/>
      <c r="M196" s="6"/>
      <c r="N196" s="6"/>
      <c r="O196" s="38"/>
      <c r="P196" s="6"/>
      <c r="Q196" s="6"/>
      <c r="R196" s="6"/>
      <c r="S196" s="6"/>
      <c r="T196" s="6"/>
      <c r="U196" s="6"/>
      <c r="V196" s="6"/>
      <c r="W196" s="6"/>
      <c r="X196" s="6"/>
      <c r="Y196" s="6"/>
      <c r="Z196" s="6"/>
      <c r="AA196" s="38"/>
      <c r="AB196" s="6"/>
      <c r="AC196" s="6"/>
      <c r="AD196" s="6"/>
      <c r="AE196" s="6"/>
      <c r="AF196" s="6"/>
      <c r="AG196" s="9"/>
      <c r="AH196" s="9"/>
      <c r="AI196" s="9"/>
      <c r="AJ196" s="9"/>
      <c r="AK196" s="9"/>
      <c r="AL196" s="9"/>
      <c r="AM196" s="6"/>
      <c r="AN196" s="5"/>
      <c r="AO196" s="8"/>
      <c r="AP196" s="8"/>
      <c r="AQ196" s="8"/>
      <c r="AR196" s="9"/>
      <c r="AS196" s="9"/>
      <c r="AT196" s="9"/>
      <c r="AU196" s="9"/>
      <c r="AV196" s="9"/>
      <c r="AW196" s="9"/>
      <c r="AX196" s="9"/>
      <c r="AY196" s="9"/>
      <c r="AZ196" s="9"/>
      <c r="BA196" s="9"/>
      <c r="BB196" s="9"/>
      <c r="BC196" s="9"/>
      <c r="BD196" s="9"/>
      <c r="BE196" s="9"/>
      <c r="BF196" s="8"/>
      <c r="BG196" s="8"/>
      <c r="BH196" s="8"/>
      <c r="BI196" s="8"/>
      <c r="BJ196" s="8"/>
      <c r="BK196" s="8"/>
      <c r="BL196" s="8"/>
    </row>
    <row r="197" spans="1:64" ht="11.25">
      <c r="A197" s="25">
        <v>38</v>
      </c>
      <c r="B197" s="14" t="s">
        <v>265</v>
      </c>
      <c r="C197" s="8"/>
      <c r="D197" s="8"/>
      <c r="E197" s="8"/>
      <c r="F197" s="8"/>
      <c r="G197" s="8"/>
      <c r="H197" s="8"/>
      <c r="I197" s="5"/>
      <c r="J197" s="6"/>
      <c r="K197" s="5"/>
      <c r="L197" s="5"/>
      <c r="M197" s="6"/>
      <c r="N197" s="6"/>
      <c r="O197" s="38"/>
      <c r="P197" s="6"/>
      <c r="Q197" s="6"/>
      <c r="R197" s="6"/>
      <c r="S197" s="6"/>
      <c r="T197" s="6"/>
      <c r="U197" s="6"/>
      <c r="V197" s="6"/>
      <c r="W197" s="6"/>
      <c r="X197" s="6"/>
      <c r="Y197" s="6"/>
      <c r="Z197" s="6"/>
      <c r="AA197" s="38"/>
      <c r="AB197" s="6"/>
      <c r="AC197" s="6"/>
      <c r="AD197" s="6"/>
      <c r="AE197" s="6"/>
      <c r="AF197" s="6"/>
      <c r="AG197" s="9"/>
      <c r="AH197" s="9"/>
      <c r="AI197" s="9"/>
      <c r="AJ197" s="9"/>
      <c r="AK197" s="9"/>
      <c r="AL197" s="9"/>
      <c r="AM197" s="6"/>
      <c r="AN197" s="5"/>
      <c r="AO197" s="8"/>
      <c r="AP197" s="8"/>
      <c r="AQ197" s="8"/>
      <c r="AR197" s="9"/>
      <c r="AS197" s="9"/>
      <c r="AT197" s="9"/>
      <c r="AU197" s="9"/>
      <c r="AV197" s="9"/>
      <c r="AW197" s="9"/>
      <c r="AX197" s="9"/>
      <c r="AY197" s="9"/>
      <c r="AZ197" s="9"/>
      <c r="BA197" s="9"/>
      <c r="BB197" s="9"/>
      <c r="BC197" s="9"/>
      <c r="BD197" s="9"/>
      <c r="BE197" s="9"/>
      <c r="BF197" s="8"/>
      <c r="BG197" s="8"/>
      <c r="BH197" s="8"/>
      <c r="BI197" s="8"/>
      <c r="BJ197" s="8"/>
      <c r="BK197" s="8"/>
      <c r="BL197" s="8"/>
    </row>
    <row r="198" spans="1:64" ht="11.25">
      <c r="A198" s="25">
        <v>39</v>
      </c>
      <c r="B198" s="14" t="s">
        <v>265</v>
      </c>
      <c r="C198" s="8"/>
      <c r="D198" s="8"/>
      <c r="E198" s="8"/>
      <c r="F198" s="8"/>
      <c r="G198" s="8"/>
      <c r="H198" s="8"/>
      <c r="I198" s="5"/>
      <c r="J198" s="6"/>
      <c r="K198" s="5"/>
      <c r="L198" s="5"/>
      <c r="M198" s="6"/>
      <c r="N198" s="6"/>
      <c r="O198" s="38"/>
      <c r="P198" s="6"/>
      <c r="Q198" s="6"/>
      <c r="R198" s="6"/>
      <c r="S198" s="6"/>
      <c r="T198" s="6"/>
      <c r="U198" s="6"/>
      <c r="V198" s="6"/>
      <c r="W198" s="6"/>
      <c r="X198" s="6"/>
      <c r="Y198" s="6"/>
      <c r="Z198" s="6"/>
      <c r="AA198" s="38"/>
      <c r="AB198" s="6"/>
      <c r="AC198" s="6"/>
      <c r="AD198" s="6"/>
      <c r="AE198" s="6"/>
      <c r="AF198" s="6"/>
      <c r="AG198" s="9"/>
      <c r="AH198" s="9"/>
      <c r="AI198" s="9"/>
      <c r="AJ198" s="9"/>
      <c r="AK198" s="9"/>
      <c r="AL198" s="9"/>
      <c r="AM198" s="6"/>
      <c r="AN198" s="5"/>
      <c r="AO198" s="8"/>
      <c r="AP198" s="8"/>
      <c r="AQ198" s="8"/>
      <c r="AR198" s="9"/>
      <c r="AS198" s="9"/>
      <c r="AT198" s="9"/>
      <c r="AU198" s="9"/>
      <c r="AV198" s="9"/>
      <c r="AW198" s="9"/>
      <c r="AX198" s="9"/>
      <c r="AY198" s="9"/>
      <c r="AZ198" s="9"/>
      <c r="BA198" s="9"/>
      <c r="BB198" s="9"/>
      <c r="BC198" s="9"/>
      <c r="BD198" s="9"/>
      <c r="BE198" s="9"/>
      <c r="BF198" s="8"/>
      <c r="BG198" s="8"/>
      <c r="BH198" s="8"/>
      <c r="BI198" s="8"/>
      <c r="BJ198" s="8"/>
      <c r="BK198" s="8"/>
      <c r="BL198" s="8"/>
    </row>
    <row r="199" spans="1:64" ht="11.25">
      <c r="A199" s="25">
        <v>40</v>
      </c>
      <c r="B199" s="14" t="s">
        <v>265</v>
      </c>
      <c r="C199" s="8"/>
      <c r="D199" s="8"/>
      <c r="E199" s="8"/>
      <c r="F199" s="8"/>
      <c r="G199" s="8"/>
      <c r="H199" s="8"/>
      <c r="I199" s="5"/>
      <c r="J199" s="6"/>
      <c r="K199" s="5"/>
      <c r="L199" s="5"/>
      <c r="M199" s="6"/>
      <c r="N199" s="6"/>
      <c r="O199" s="38"/>
      <c r="P199" s="6"/>
      <c r="Q199" s="6"/>
      <c r="R199" s="6"/>
      <c r="S199" s="6"/>
      <c r="T199" s="6"/>
      <c r="U199" s="6"/>
      <c r="V199" s="6"/>
      <c r="W199" s="6"/>
      <c r="X199" s="6"/>
      <c r="Y199" s="6"/>
      <c r="Z199" s="6"/>
      <c r="AA199" s="38"/>
      <c r="AB199" s="6"/>
      <c r="AC199" s="6"/>
      <c r="AD199" s="6"/>
      <c r="AE199" s="6"/>
      <c r="AF199" s="6"/>
      <c r="AG199" s="9"/>
      <c r="AH199" s="9"/>
      <c r="AI199" s="9"/>
      <c r="AJ199" s="9"/>
      <c r="AK199" s="9"/>
      <c r="AL199" s="9"/>
      <c r="AM199" s="6"/>
      <c r="AN199" s="5"/>
      <c r="AO199" s="8"/>
      <c r="AP199" s="8"/>
      <c r="AQ199" s="8"/>
      <c r="AR199" s="9"/>
      <c r="AS199" s="9"/>
      <c r="AT199" s="9"/>
      <c r="AU199" s="9"/>
      <c r="AV199" s="9"/>
      <c r="AW199" s="9"/>
      <c r="AX199" s="9"/>
      <c r="AY199" s="9"/>
      <c r="AZ199" s="9"/>
      <c r="BA199" s="9"/>
      <c r="BB199" s="9"/>
      <c r="BC199" s="9"/>
      <c r="BD199" s="9"/>
      <c r="BE199" s="9"/>
      <c r="BF199" s="8"/>
      <c r="BG199" s="8"/>
      <c r="BH199" s="8"/>
      <c r="BI199" s="8"/>
      <c r="BJ199" s="8"/>
      <c r="BK199" s="8"/>
      <c r="BL199" s="8"/>
    </row>
    <row r="200" spans="1:64" ht="13.5" customHeight="1">
      <c r="A200" s="25">
        <v>41</v>
      </c>
      <c r="B200" s="14" t="s">
        <v>265</v>
      </c>
      <c r="C200" s="8"/>
      <c r="D200" s="8"/>
      <c r="E200" s="8"/>
      <c r="F200" s="8"/>
      <c r="G200" s="8"/>
      <c r="H200" s="8"/>
      <c r="I200" s="5"/>
      <c r="J200" s="6"/>
      <c r="K200" s="5"/>
      <c r="L200" s="5"/>
      <c r="M200" s="6"/>
      <c r="N200" s="6"/>
      <c r="O200" s="38"/>
      <c r="P200" s="6"/>
      <c r="Q200" s="6"/>
      <c r="R200" s="6"/>
      <c r="S200" s="6"/>
      <c r="T200" s="6"/>
      <c r="U200" s="6"/>
      <c r="V200" s="6"/>
      <c r="W200" s="6"/>
      <c r="X200" s="6"/>
      <c r="Y200" s="6"/>
      <c r="Z200" s="6"/>
      <c r="AA200" s="38"/>
      <c r="AB200" s="6"/>
      <c r="AC200" s="6"/>
      <c r="AD200" s="6"/>
      <c r="AE200" s="6"/>
      <c r="AF200" s="6"/>
      <c r="AG200" s="9"/>
      <c r="AH200" s="9"/>
      <c r="AI200" s="9"/>
      <c r="AJ200" s="9"/>
      <c r="AK200" s="9"/>
      <c r="AL200" s="9"/>
      <c r="AM200" s="6"/>
      <c r="AN200" s="5"/>
      <c r="AO200" s="8"/>
      <c r="AP200" s="8"/>
      <c r="AQ200" s="8"/>
      <c r="AR200" s="9"/>
      <c r="AS200" s="9"/>
      <c r="AT200" s="9"/>
      <c r="AU200" s="9"/>
      <c r="AV200" s="9"/>
      <c r="AW200" s="9"/>
      <c r="AX200" s="9"/>
      <c r="AY200" s="9"/>
      <c r="AZ200" s="9"/>
      <c r="BA200" s="9"/>
      <c r="BB200" s="9"/>
      <c r="BC200" s="9"/>
      <c r="BD200" s="9"/>
      <c r="BE200" s="9"/>
      <c r="BF200" s="8"/>
      <c r="BG200" s="8"/>
      <c r="BH200" s="8"/>
      <c r="BI200" s="8"/>
      <c r="BJ200" s="8"/>
      <c r="BK200" s="8"/>
      <c r="BL200" s="8"/>
    </row>
    <row r="201" spans="1:64" ht="11.25">
      <c r="A201" s="25">
        <v>42</v>
      </c>
      <c r="B201" s="14" t="s">
        <v>265</v>
      </c>
      <c r="C201" s="8"/>
      <c r="D201" s="8"/>
      <c r="E201" s="8"/>
      <c r="F201" s="8"/>
      <c r="G201" s="8"/>
      <c r="H201" s="8"/>
      <c r="I201" s="5"/>
      <c r="J201" s="6"/>
      <c r="K201" s="5"/>
      <c r="L201" s="5"/>
      <c r="M201" s="6"/>
      <c r="N201" s="6"/>
      <c r="O201" s="38"/>
      <c r="P201" s="6"/>
      <c r="Q201" s="6"/>
      <c r="R201" s="6"/>
      <c r="S201" s="6"/>
      <c r="T201" s="6"/>
      <c r="U201" s="6"/>
      <c r="V201" s="6"/>
      <c r="W201" s="6"/>
      <c r="X201" s="6"/>
      <c r="Y201" s="6"/>
      <c r="Z201" s="6"/>
      <c r="AA201" s="38"/>
      <c r="AB201" s="6"/>
      <c r="AC201" s="6"/>
      <c r="AD201" s="6"/>
      <c r="AE201" s="6"/>
      <c r="AF201" s="6"/>
      <c r="AG201" s="9"/>
      <c r="AH201" s="9"/>
      <c r="AI201" s="9"/>
      <c r="AJ201" s="9"/>
      <c r="AK201" s="9"/>
      <c r="AL201" s="9"/>
      <c r="AM201" s="6"/>
      <c r="AN201" s="5"/>
      <c r="AO201" s="8"/>
      <c r="AP201" s="8"/>
      <c r="AQ201" s="8"/>
      <c r="AR201" s="9"/>
      <c r="AS201" s="9"/>
      <c r="AT201" s="9"/>
      <c r="AU201" s="9"/>
      <c r="AV201" s="9"/>
      <c r="AW201" s="9"/>
      <c r="AX201" s="9"/>
      <c r="AY201" s="9"/>
      <c r="AZ201" s="9"/>
      <c r="BA201" s="9"/>
      <c r="BB201" s="9"/>
      <c r="BC201" s="9"/>
      <c r="BD201" s="9"/>
      <c r="BE201" s="9"/>
      <c r="BF201" s="8"/>
      <c r="BG201" s="8"/>
      <c r="BH201" s="8"/>
      <c r="BI201" s="8"/>
      <c r="BJ201" s="8"/>
      <c r="BK201" s="8"/>
      <c r="BL201" s="8"/>
    </row>
    <row r="202" spans="1:64" ht="13.5" customHeight="1">
      <c r="A202" s="25">
        <v>43</v>
      </c>
      <c r="B202" s="14" t="s">
        <v>265</v>
      </c>
      <c r="C202" s="8"/>
      <c r="D202" s="8"/>
      <c r="E202" s="8"/>
      <c r="F202" s="8"/>
      <c r="G202" s="8"/>
      <c r="H202" s="8"/>
      <c r="I202" s="5"/>
      <c r="J202" s="6"/>
      <c r="K202" s="5"/>
      <c r="L202" s="5"/>
      <c r="M202" s="6"/>
      <c r="N202" s="6"/>
      <c r="O202" s="38"/>
      <c r="P202" s="6"/>
      <c r="Q202" s="6"/>
      <c r="R202" s="6"/>
      <c r="S202" s="6"/>
      <c r="T202" s="6"/>
      <c r="U202" s="6"/>
      <c r="V202" s="6"/>
      <c r="W202" s="6"/>
      <c r="X202" s="6"/>
      <c r="Y202" s="6"/>
      <c r="Z202" s="6"/>
      <c r="AA202" s="38"/>
      <c r="AB202" s="6"/>
      <c r="AC202" s="6"/>
      <c r="AD202" s="6"/>
      <c r="AE202" s="6"/>
      <c r="AF202" s="6"/>
      <c r="AG202" s="9"/>
      <c r="AH202" s="9"/>
      <c r="AI202" s="9"/>
      <c r="AJ202" s="9"/>
      <c r="AK202" s="9"/>
      <c r="AL202" s="9"/>
      <c r="AM202" s="6"/>
      <c r="AN202" s="5"/>
      <c r="AO202" s="8"/>
      <c r="AP202" s="8"/>
      <c r="AQ202" s="8"/>
      <c r="AR202" s="9"/>
      <c r="AS202" s="9"/>
      <c r="AT202" s="9"/>
      <c r="AU202" s="9"/>
      <c r="AV202" s="9"/>
      <c r="AW202" s="9"/>
      <c r="AX202" s="9"/>
      <c r="AY202" s="9"/>
      <c r="AZ202" s="9"/>
      <c r="BA202" s="9"/>
      <c r="BB202" s="9"/>
      <c r="BC202" s="9"/>
      <c r="BD202" s="9"/>
      <c r="BE202" s="9"/>
      <c r="BF202" s="8"/>
      <c r="BG202" s="8"/>
      <c r="BH202" s="8"/>
      <c r="BI202" s="8"/>
      <c r="BJ202" s="8"/>
      <c r="BK202" s="8"/>
      <c r="BL202" s="8"/>
    </row>
    <row r="203" spans="1:64" ht="11.25">
      <c r="A203" s="25">
        <v>44</v>
      </c>
      <c r="B203" s="14" t="s">
        <v>265</v>
      </c>
      <c r="C203" s="8"/>
      <c r="D203" s="8"/>
      <c r="E203" s="8"/>
      <c r="F203" s="8"/>
      <c r="G203" s="8"/>
      <c r="H203" s="8"/>
      <c r="I203" s="5"/>
      <c r="J203" s="6"/>
      <c r="K203" s="5"/>
      <c r="L203" s="5"/>
      <c r="M203" s="6"/>
      <c r="N203" s="6"/>
      <c r="O203" s="38"/>
      <c r="P203" s="6"/>
      <c r="Q203" s="6"/>
      <c r="R203" s="6"/>
      <c r="S203" s="6"/>
      <c r="T203" s="6"/>
      <c r="U203" s="6"/>
      <c r="V203" s="6"/>
      <c r="W203" s="6"/>
      <c r="X203" s="6"/>
      <c r="Y203" s="6"/>
      <c r="Z203" s="6"/>
      <c r="AA203" s="38"/>
      <c r="AB203" s="6"/>
      <c r="AC203" s="6"/>
      <c r="AD203" s="6"/>
      <c r="AE203" s="6"/>
      <c r="AF203" s="6"/>
      <c r="AG203" s="9"/>
      <c r="AH203" s="9"/>
      <c r="AI203" s="9"/>
      <c r="AJ203" s="9"/>
      <c r="AK203" s="9"/>
      <c r="AL203" s="9"/>
      <c r="AM203" s="6"/>
      <c r="AN203" s="5"/>
      <c r="AO203" s="8"/>
      <c r="AP203" s="8"/>
      <c r="AQ203" s="8"/>
      <c r="AR203" s="9"/>
      <c r="AS203" s="9"/>
      <c r="AT203" s="9"/>
      <c r="AU203" s="9"/>
      <c r="AV203" s="9"/>
      <c r="AW203" s="9"/>
      <c r="AX203" s="9"/>
      <c r="AY203" s="9"/>
      <c r="AZ203" s="9"/>
      <c r="BA203" s="9"/>
      <c r="BB203" s="9"/>
      <c r="BC203" s="9"/>
      <c r="BD203" s="9"/>
      <c r="BE203" s="9"/>
      <c r="BF203" s="8"/>
      <c r="BG203" s="8"/>
      <c r="BH203" s="8"/>
      <c r="BI203" s="8"/>
      <c r="BJ203" s="8"/>
      <c r="BK203" s="8"/>
      <c r="BL203" s="8"/>
    </row>
    <row r="204" spans="1:64" ht="11.25">
      <c r="A204" s="25">
        <v>45</v>
      </c>
      <c r="B204" s="14" t="s">
        <v>265</v>
      </c>
      <c r="C204" s="8"/>
      <c r="D204" s="8"/>
      <c r="E204" s="8"/>
      <c r="F204" s="8"/>
      <c r="G204" s="8"/>
      <c r="H204" s="8"/>
      <c r="I204" s="5"/>
      <c r="J204" s="6"/>
      <c r="K204" s="5"/>
      <c r="L204" s="5"/>
      <c r="M204" s="6"/>
      <c r="N204" s="6"/>
      <c r="O204" s="38"/>
      <c r="P204" s="6"/>
      <c r="Q204" s="6"/>
      <c r="R204" s="6"/>
      <c r="S204" s="6"/>
      <c r="T204" s="6"/>
      <c r="U204" s="6"/>
      <c r="V204" s="6"/>
      <c r="W204" s="6"/>
      <c r="X204" s="6"/>
      <c r="Y204" s="6"/>
      <c r="Z204" s="6"/>
      <c r="AA204" s="38"/>
      <c r="AB204" s="6"/>
      <c r="AC204" s="6"/>
      <c r="AD204" s="6"/>
      <c r="AE204" s="6"/>
      <c r="AF204" s="6"/>
      <c r="AG204" s="9"/>
      <c r="AH204" s="9"/>
      <c r="AI204" s="9"/>
      <c r="AJ204" s="9"/>
      <c r="AK204" s="9"/>
      <c r="AL204" s="9"/>
      <c r="AM204" s="6"/>
      <c r="AN204" s="5"/>
      <c r="AO204" s="8"/>
      <c r="AP204" s="8"/>
      <c r="AQ204" s="8"/>
      <c r="AR204" s="9"/>
      <c r="AS204" s="9"/>
      <c r="AT204" s="9"/>
      <c r="AU204" s="9"/>
      <c r="AV204" s="9"/>
      <c r="AW204" s="9"/>
      <c r="AX204" s="9"/>
      <c r="AY204" s="9"/>
      <c r="AZ204" s="9"/>
      <c r="BA204" s="9"/>
      <c r="BB204" s="9"/>
      <c r="BC204" s="9"/>
      <c r="BD204" s="9"/>
      <c r="BE204" s="9"/>
      <c r="BF204" s="8"/>
      <c r="BG204" s="8"/>
      <c r="BH204" s="8"/>
      <c r="BI204" s="8"/>
      <c r="BJ204" s="8"/>
      <c r="BK204" s="8"/>
      <c r="BL204" s="8"/>
    </row>
    <row r="205" spans="1:64" ht="11.25">
      <c r="A205" s="25">
        <v>46</v>
      </c>
      <c r="B205" s="14" t="s">
        <v>265</v>
      </c>
      <c r="C205" s="8"/>
      <c r="D205" s="8"/>
      <c r="E205" s="8"/>
      <c r="F205" s="8"/>
      <c r="G205" s="8"/>
      <c r="H205" s="8"/>
      <c r="I205" s="5"/>
      <c r="J205" s="6"/>
      <c r="K205" s="5"/>
      <c r="L205" s="5"/>
      <c r="M205" s="6"/>
      <c r="N205" s="6"/>
      <c r="O205" s="38"/>
      <c r="P205" s="6"/>
      <c r="Q205" s="6"/>
      <c r="R205" s="6"/>
      <c r="S205" s="6"/>
      <c r="T205" s="6"/>
      <c r="U205" s="6"/>
      <c r="V205" s="6"/>
      <c r="W205" s="6"/>
      <c r="X205" s="6"/>
      <c r="Y205" s="6"/>
      <c r="Z205" s="6"/>
      <c r="AA205" s="38"/>
      <c r="AB205" s="6"/>
      <c r="AC205" s="6"/>
      <c r="AD205" s="6"/>
      <c r="AE205" s="6"/>
      <c r="AF205" s="6"/>
      <c r="AG205" s="9"/>
      <c r="AH205" s="9"/>
      <c r="AI205" s="9"/>
      <c r="AJ205" s="9"/>
      <c r="AK205" s="9"/>
      <c r="AL205" s="9"/>
      <c r="AM205" s="6"/>
      <c r="AN205" s="5"/>
      <c r="AO205" s="8"/>
      <c r="AP205" s="8"/>
      <c r="AQ205" s="8"/>
      <c r="AR205" s="9"/>
      <c r="AS205" s="9"/>
      <c r="AT205" s="9"/>
      <c r="AU205" s="9"/>
      <c r="AV205" s="9"/>
      <c r="AW205" s="9"/>
      <c r="AX205" s="9"/>
      <c r="AY205" s="9"/>
      <c r="AZ205" s="9"/>
      <c r="BA205" s="9"/>
      <c r="BB205" s="9"/>
      <c r="BC205" s="9"/>
      <c r="BD205" s="9"/>
      <c r="BE205" s="9"/>
      <c r="BF205" s="8"/>
      <c r="BG205" s="8"/>
      <c r="BH205" s="8"/>
      <c r="BI205" s="8"/>
      <c r="BJ205" s="8"/>
      <c r="BK205" s="8"/>
      <c r="BL205" s="8"/>
    </row>
    <row r="206" spans="1:64" ht="11.25">
      <c r="A206" s="25">
        <v>47</v>
      </c>
      <c r="B206" s="14" t="s">
        <v>265</v>
      </c>
      <c r="C206" s="8"/>
      <c r="D206" s="8"/>
      <c r="E206" s="8"/>
      <c r="F206" s="8"/>
      <c r="G206" s="8"/>
      <c r="H206" s="8"/>
      <c r="I206" s="5"/>
      <c r="J206" s="6"/>
      <c r="K206" s="5"/>
      <c r="L206" s="5"/>
      <c r="M206" s="6"/>
      <c r="N206" s="6"/>
      <c r="O206" s="38"/>
      <c r="P206" s="6"/>
      <c r="Q206" s="6"/>
      <c r="R206" s="6"/>
      <c r="S206" s="6"/>
      <c r="T206" s="6"/>
      <c r="U206" s="6"/>
      <c r="V206" s="6"/>
      <c r="W206" s="6"/>
      <c r="X206" s="6"/>
      <c r="Y206" s="6"/>
      <c r="Z206" s="6"/>
      <c r="AA206" s="38"/>
      <c r="AB206" s="6"/>
      <c r="AC206" s="6"/>
      <c r="AD206" s="6"/>
      <c r="AE206" s="6"/>
      <c r="AF206" s="6"/>
      <c r="AG206" s="9"/>
      <c r="AH206" s="9"/>
      <c r="AI206" s="9"/>
      <c r="AJ206" s="9"/>
      <c r="AK206" s="9"/>
      <c r="AL206" s="9"/>
      <c r="AM206" s="6"/>
      <c r="AN206" s="5"/>
      <c r="AO206" s="8"/>
      <c r="AP206" s="8"/>
      <c r="AQ206" s="8"/>
      <c r="AR206" s="9"/>
      <c r="AS206" s="9"/>
      <c r="AT206" s="9"/>
      <c r="AU206" s="9"/>
      <c r="AV206" s="9"/>
      <c r="AW206" s="9"/>
      <c r="AX206" s="9"/>
      <c r="AY206" s="9"/>
      <c r="AZ206" s="9"/>
      <c r="BA206" s="9"/>
      <c r="BB206" s="9"/>
      <c r="BC206" s="9"/>
      <c r="BD206" s="9"/>
      <c r="BE206" s="9"/>
      <c r="BF206" s="8"/>
      <c r="BG206" s="8"/>
      <c r="BH206" s="8"/>
      <c r="BI206" s="8"/>
      <c r="BJ206" s="8"/>
      <c r="BK206" s="8"/>
      <c r="BL206" s="8"/>
    </row>
    <row r="207" spans="1:64" ht="11.25">
      <c r="A207" s="25">
        <v>48</v>
      </c>
      <c r="B207" s="14" t="s">
        <v>265</v>
      </c>
      <c r="C207" s="8"/>
      <c r="D207" s="8"/>
      <c r="E207" s="8"/>
      <c r="F207" s="8"/>
      <c r="G207" s="8"/>
      <c r="H207" s="8"/>
      <c r="I207" s="5"/>
      <c r="J207" s="6"/>
      <c r="K207" s="5"/>
      <c r="L207" s="5"/>
      <c r="M207" s="6"/>
      <c r="N207" s="6"/>
      <c r="O207" s="38"/>
      <c r="P207" s="6"/>
      <c r="Q207" s="6"/>
      <c r="R207" s="6"/>
      <c r="S207" s="6"/>
      <c r="T207" s="6"/>
      <c r="U207" s="6"/>
      <c r="V207" s="6"/>
      <c r="W207" s="6"/>
      <c r="X207" s="6"/>
      <c r="Y207" s="6"/>
      <c r="Z207" s="6"/>
      <c r="AA207" s="38"/>
      <c r="AB207" s="6"/>
      <c r="AC207" s="6"/>
      <c r="AD207" s="6"/>
      <c r="AE207" s="6"/>
      <c r="AF207" s="6"/>
      <c r="AG207" s="9"/>
      <c r="AH207" s="9"/>
      <c r="AI207" s="9"/>
      <c r="AJ207" s="9"/>
      <c r="AK207" s="9"/>
      <c r="AL207" s="9"/>
      <c r="AM207" s="6"/>
      <c r="AN207" s="5"/>
      <c r="AO207" s="8"/>
      <c r="AP207" s="8"/>
      <c r="AQ207" s="8"/>
      <c r="AR207" s="9"/>
      <c r="AS207" s="9"/>
      <c r="AT207" s="9"/>
      <c r="AU207" s="9"/>
      <c r="AV207" s="9"/>
      <c r="AW207" s="9"/>
      <c r="AX207" s="9"/>
      <c r="AY207" s="9"/>
      <c r="AZ207" s="9"/>
      <c r="BA207" s="9"/>
      <c r="BB207" s="9"/>
      <c r="BC207" s="9"/>
      <c r="BD207" s="9"/>
      <c r="BE207" s="9"/>
      <c r="BF207" s="8"/>
      <c r="BG207" s="8"/>
      <c r="BH207" s="8"/>
      <c r="BI207" s="8"/>
      <c r="BJ207" s="8"/>
      <c r="BK207" s="8"/>
      <c r="BL207" s="8"/>
    </row>
    <row r="208" spans="1:64" ht="11.25">
      <c r="A208" s="25">
        <v>49</v>
      </c>
      <c r="B208" s="14" t="s">
        <v>265</v>
      </c>
      <c r="C208" s="8"/>
      <c r="D208" s="8"/>
      <c r="E208" s="8"/>
      <c r="F208" s="8"/>
      <c r="G208" s="8"/>
      <c r="H208" s="8"/>
      <c r="I208" s="5"/>
      <c r="J208" s="6"/>
      <c r="K208" s="5"/>
      <c r="L208" s="5"/>
      <c r="M208" s="6"/>
      <c r="N208" s="6"/>
      <c r="O208" s="38"/>
      <c r="P208" s="6"/>
      <c r="Q208" s="6"/>
      <c r="R208" s="6"/>
      <c r="S208" s="6"/>
      <c r="T208" s="6"/>
      <c r="U208" s="6"/>
      <c r="V208" s="6"/>
      <c r="W208" s="6"/>
      <c r="X208" s="6"/>
      <c r="Y208" s="6"/>
      <c r="Z208" s="6"/>
      <c r="AA208" s="38"/>
      <c r="AB208" s="6"/>
      <c r="AC208" s="6"/>
      <c r="AD208" s="6"/>
      <c r="AE208" s="6"/>
      <c r="AF208" s="6"/>
      <c r="AG208" s="9"/>
      <c r="AH208" s="9"/>
      <c r="AI208" s="9"/>
      <c r="AJ208" s="9"/>
      <c r="AK208" s="9"/>
      <c r="AL208" s="9"/>
      <c r="AM208" s="6"/>
      <c r="AN208" s="5"/>
      <c r="AO208" s="8"/>
      <c r="AP208" s="8"/>
      <c r="AQ208" s="8"/>
      <c r="AR208" s="9"/>
      <c r="AS208" s="9"/>
      <c r="AT208" s="9"/>
      <c r="AU208" s="9"/>
      <c r="AV208" s="9"/>
      <c r="AW208" s="9"/>
      <c r="AX208" s="9"/>
      <c r="AY208" s="9"/>
      <c r="AZ208" s="9"/>
      <c r="BA208" s="9"/>
      <c r="BB208" s="9"/>
      <c r="BC208" s="9"/>
      <c r="BD208" s="9"/>
      <c r="BE208" s="9"/>
      <c r="BF208" s="8"/>
      <c r="BG208" s="8"/>
      <c r="BH208" s="8"/>
      <c r="BI208" s="8"/>
      <c r="BJ208" s="8"/>
      <c r="BK208" s="8"/>
      <c r="BL208" s="8"/>
    </row>
    <row r="209" spans="1:64" ht="11.25">
      <c r="A209" s="25">
        <v>50</v>
      </c>
      <c r="B209" s="14" t="s">
        <v>266</v>
      </c>
      <c r="C209" s="8"/>
      <c r="D209" s="8"/>
      <c r="E209" s="8"/>
      <c r="F209" s="8"/>
      <c r="G209" s="8"/>
      <c r="H209" s="8"/>
      <c r="I209" s="5"/>
      <c r="J209" s="6"/>
      <c r="K209" s="5"/>
      <c r="L209" s="5"/>
      <c r="M209" s="6"/>
      <c r="N209" s="6"/>
      <c r="O209" s="38"/>
      <c r="P209" s="6"/>
      <c r="Q209" s="6"/>
      <c r="R209" s="6"/>
      <c r="S209" s="6"/>
      <c r="T209" s="6"/>
      <c r="U209" s="6"/>
      <c r="V209" s="6"/>
      <c r="W209" s="6"/>
      <c r="X209" s="6"/>
      <c r="Y209" s="6"/>
      <c r="Z209" s="6"/>
      <c r="AA209" s="38"/>
      <c r="AB209" s="6"/>
      <c r="AC209" s="6"/>
      <c r="AD209" s="6"/>
      <c r="AE209" s="6"/>
      <c r="AF209" s="6"/>
      <c r="AG209" s="9"/>
      <c r="AH209" s="9"/>
      <c r="AI209" s="9"/>
      <c r="AJ209" s="9"/>
      <c r="AK209" s="9"/>
      <c r="AL209" s="9"/>
      <c r="AM209" s="6"/>
      <c r="AN209" s="5"/>
      <c r="AO209" s="8"/>
      <c r="AP209" s="8"/>
      <c r="AQ209" s="8"/>
      <c r="AR209" s="9"/>
      <c r="AS209" s="9"/>
      <c r="AT209" s="9"/>
      <c r="AU209" s="9"/>
      <c r="AV209" s="9"/>
      <c r="AW209" s="9"/>
      <c r="AX209" s="9"/>
      <c r="AY209" s="9"/>
      <c r="AZ209" s="9"/>
      <c r="BA209" s="9"/>
      <c r="BB209" s="9"/>
      <c r="BC209" s="9"/>
      <c r="BD209" s="9"/>
      <c r="BE209" s="9"/>
      <c r="BF209" s="8"/>
      <c r="BG209" s="8"/>
      <c r="BH209" s="8"/>
      <c r="BI209" s="8"/>
      <c r="BJ209" s="8"/>
      <c r="BK209" s="8"/>
      <c r="BL209" s="8"/>
    </row>
    <row r="210" spans="1:64" ht="13.5" customHeight="1">
      <c r="A210" s="25">
        <v>51</v>
      </c>
      <c r="B210" s="14" t="s">
        <v>266</v>
      </c>
      <c r="C210" s="8"/>
      <c r="D210" s="8"/>
      <c r="E210" s="8"/>
      <c r="F210" s="8"/>
      <c r="G210" s="8"/>
      <c r="H210" s="8"/>
      <c r="I210" s="5"/>
      <c r="J210" s="6"/>
      <c r="K210" s="5"/>
      <c r="L210" s="5"/>
      <c r="M210" s="6"/>
      <c r="N210" s="6"/>
      <c r="O210" s="38"/>
      <c r="P210" s="6"/>
      <c r="Q210" s="6"/>
      <c r="R210" s="6"/>
      <c r="S210" s="6"/>
      <c r="T210" s="6"/>
      <c r="U210" s="6"/>
      <c r="V210" s="6"/>
      <c r="W210" s="6"/>
      <c r="X210" s="6"/>
      <c r="Y210" s="6"/>
      <c r="Z210" s="6"/>
      <c r="AA210" s="38"/>
      <c r="AB210" s="6"/>
      <c r="AC210" s="6"/>
      <c r="AD210" s="6"/>
      <c r="AE210" s="6"/>
      <c r="AF210" s="6"/>
      <c r="AG210" s="9"/>
      <c r="AH210" s="9"/>
      <c r="AI210" s="9"/>
      <c r="AJ210" s="9"/>
      <c r="AK210" s="9"/>
      <c r="AL210" s="9"/>
      <c r="AM210" s="6"/>
      <c r="AN210" s="5"/>
      <c r="AO210" s="8"/>
      <c r="AP210" s="8"/>
      <c r="AQ210" s="8"/>
      <c r="AR210" s="9"/>
      <c r="AS210" s="9"/>
      <c r="AT210" s="9"/>
      <c r="AU210" s="9"/>
      <c r="AV210" s="9"/>
      <c r="AW210" s="9"/>
      <c r="AX210" s="9"/>
      <c r="AY210" s="9"/>
      <c r="AZ210" s="9"/>
      <c r="BA210" s="9"/>
      <c r="BB210" s="9"/>
      <c r="BC210" s="9"/>
      <c r="BD210" s="9"/>
      <c r="BE210" s="9"/>
      <c r="BF210" s="8"/>
      <c r="BG210" s="8"/>
      <c r="BH210" s="8"/>
      <c r="BI210" s="8"/>
      <c r="BJ210" s="8"/>
      <c r="BK210" s="8"/>
      <c r="BL210" s="8"/>
    </row>
    <row r="211" spans="1:64" ht="11.25">
      <c r="A211" s="25">
        <v>52</v>
      </c>
      <c r="B211" s="14" t="s">
        <v>266</v>
      </c>
      <c r="C211" s="8"/>
      <c r="D211" s="8"/>
      <c r="E211" s="8"/>
      <c r="F211" s="8"/>
      <c r="G211" s="8"/>
      <c r="H211" s="8"/>
      <c r="I211" s="5"/>
      <c r="J211" s="6"/>
      <c r="K211" s="5"/>
      <c r="L211" s="5"/>
      <c r="M211" s="6"/>
      <c r="N211" s="6"/>
      <c r="O211" s="38"/>
      <c r="P211" s="6"/>
      <c r="Q211" s="6"/>
      <c r="R211" s="6"/>
      <c r="S211" s="6"/>
      <c r="T211" s="6"/>
      <c r="U211" s="6"/>
      <c r="V211" s="6"/>
      <c r="W211" s="6"/>
      <c r="X211" s="6"/>
      <c r="Y211" s="6"/>
      <c r="Z211" s="6"/>
      <c r="AA211" s="38"/>
      <c r="AB211" s="6"/>
      <c r="AC211" s="6"/>
      <c r="AD211" s="6"/>
      <c r="AE211" s="6"/>
      <c r="AF211" s="6"/>
      <c r="AG211" s="9"/>
      <c r="AH211" s="9"/>
      <c r="AI211" s="9"/>
      <c r="AJ211" s="9"/>
      <c r="AK211" s="9"/>
      <c r="AL211" s="9"/>
      <c r="AM211" s="6"/>
      <c r="AN211" s="5"/>
      <c r="AO211" s="8"/>
      <c r="AP211" s="8"/>
      <c r="AQ211" s="8"/>
      <c r="AR211" s="9"/>
      <c r="AS211" s="9"/>
      <c r="AT211" s="9"/>
      <c r="AU211" s="9"/>
      <c r="AV211" s="9"/>
      <c r="AW211" s="9"/>
      <c r="AX211" s="9"/>
      <c r="AY211" s="9"/>
      <c r="AZ211" s="9"/>
      <c r="BA211" s="9"/>
      <c r="BB211" s="9"/>
      <c r="BC211" s="9"/>
      <c r="BD211" s="9"/>
      <c r="BE211" s="9"/>
      <c r="BF211" s="8"/>
      <c r="BG211" s="8"/>
      <c r="BH211" s="8"/>
      <c r="BI211" s="8"/>
      <c r="BJ211" s="8"/>
      <c r="BK211" s="8"/>
      <c r="BL211" s="8"/>
    </row>
    <row r="212" spans="1:64" ht="13.5" customHeight="1">
      <c r="A212" s="25">
        <v>53</v>
      </c>
      <c r="B212" s="14" t="s">
        <v>266</v>
      </c>
      <c r="C212" s="8"/>
      <c r="D212" s="8"/>
      <c r="E212" s="8"/>
      <c r="F212" s="8"/>
      <c r="G212" s="8"/>
      <c r="H212" s="8"/>
      <c r="I212" s="5"/>
      <c r="J212" s="6"/>
      <c r="K212" s="5"/>
      <c r="L212" s="5"/>
      <c r="M212" s="6"/>
      <c r="N212" s="6"/>
      <c r="O212" s="38"/>
      <c r="P212" s="6"/>
      <c r="Q212" s="6"/>
      <c r="R212" s="6"/>
      <c r="S212" s="6"/>
      <c r="T212" s="6"/>
      <c r="U212" s="6"/>
      <c r="V212" s="6"/>
      <c r="W212" s="6"/>
      <c r="X212" s="6"/>
      <c r="Y212" s="6"/>
      <c r="Z212" s="6"/>
      <c r="AA212" s="38"/>
      <c r="AB212" s="6"/>
      <c r="AC212" s="6"/>
      <c r="AD212" s="6"/>
      <c r="AE212" s="6"/>
      <c r="AF212" s="6"/>
      <c r="AG212" s="9"/>
      <c r="AH212" s="9"/>
      <c r="AI212" s="9"/>
      <c r="AJ212" s="9"/>
      <c r="AK212" s="9"/>
      <c r="AL212" s="9"/>
      <c r="AM212" s="6"/>
      <c r="AN212" s="5"/>
      <c r="AO212" s="8"/>
      <c r="AP212" s="8"/>
      <c r="AQ212" s="8"/>
      <c r="AR212" s="9"/>
      <c r="AS212" s="9"/>
      <c r="AT212" s="9"/>
      <c r="AU212" s="9"/>
      <c r="AV212" s="9"/>
      <c r="AW212" s="9"/>
      <c r="AX212" s="9"/>
      <c r="AY212" s="9"/>
      <c r="AZ212" s="9"/>
      <c r="BA212" s="9"/>
      <c r="BB212" s="9"/>
      <c r="BC212" s="9"/>
      <c r="BD212" s="9"/>
      <c r="BE212" s="9"/>
      <c r="BF212" s="8"/>
      <c r="BG212" s="8"/>
      <c r="BH212" s="8"/>
      <c r="BI212" s="8"/>
      <c r="BJ212" s="8"/>
      <c r="BK212" s="8"/>
      <c r="BL212" s="8"/>
    </row>
    <row r="213" spans="1:64" ht="11.25">
      <c r="A213" s="25">
        <v>54</v>
      </c>
      <c r="B213" s="14" t="s">
        <v>266</v>
      </c>
      <c r="C213" s="8"/>
      <c r="D213" s="8"/>
      <c r="E213" s="8"/>
      <c r="F213" s="8"/>
      <c r="G213" s="8"/>
      <c r="H213" s="8"/>
      <c r="I213" s="5"/>
      <c r="J213" s="6"/>
      <c r="K213" s="5"/>
      <c r="L213" s="5"/>
      <c r="M213" s="6"/>
      <c r="N213" s="6"/>
      <c r="O213" s="38"/>
      <c r="P213" s="6"/>
      <c r="Q213" s="6"/>
      <c r="R213" s="6"/>
      <c r="S213" s="6"/>
      <c r="T213" s="6"/>
      <c r="U213" s="6"/>
      <c r="V213" s="6"/>
      <c r="W213" s="6"/>
      <c r="X213" s="6"/>
      <c r="Y213" s="6"/>
      <c r="Z213" s="6"/>
      <c r="AA213" s="38"/>
      <c r="AB213" s="6"/>
      <c r="AC213" s="6"/>
      <c r="AD213" s="6"/>
      <c r="AE213" s="6"/>
      <c r="AF213" s="6"/>
      <c r="AG213" s="9"/>
      <c r="AH213" s="9"/>
      <c r="AI213" s="9"/>
      <c r="AJ213" s="9"/>
      <c r="AK213" s="9"/>
      <c r="AL213" s="9"/>
      <c r="AM213" s="6"/>
      <c r="AN213" s="5"/>
      <c r="AO213" s="8"/>
      <c r="AP213" s="8"/>
      <c r="AQ213" s="8"/>
      <c r="AR213" s="9"/>
      <c r="AS213" s="9"/>
      <c r="AT213" s="9"/>
      <c r="AU213" s="9"/>
      <c r="AV213" s="9"/>
      <c r="AW213" s="9"/>
      <c r="AX213" s="9"/>
      <c r="AY213" s="9"/>
      <c r="AZ213" s="9"/>
      <c r="BA213" s="9"/>
      <c r="BB213" s="9"/>
      <c r="BC213" s="9"/>
      <c r="BD213" s="9"/>
      <c r="BE213" s="9"/>
      <c r="BF213" s="8"/>
      <c r="BG213" s="8"/>
      <c r="BH213" s="8"/>
      <c r="BI213" s="8"/>
      <c r="BJ213" s="8"/>
      <c r="BK213" s="8"/>
      <c r="BL213" s="8"/>
    </row>
    <row r="214" spans="1:64" ht="11.25">
      <c r="A214" s="25">
        <v>55</v>
      </c>
      <c r="B214" s="14" t="s">
        <v>266</v>
      </c>
      <c r="C214" s="8"/>
      <c r="D214" s="8"/>
      <c r="E214" s="8"/>
      <c r="F214" s="8"/>
      <c r="G214" s="8"/>
      <c r="H214" s="8"/>
      <c r="I214" s="5"/>
      <c r="J214" s="6"/>
      <c r="K214" s="5"/>
      <c r="L214" s="5"/>
      <c r="M214" s="6"/>
      <c r="N214" s="6"/>
      <c r="O214" s="38"/>
      <c r="P214" s="6"/>
      <c r="Q214" s="6"/>
      <c r="R214" s="6"/>
      <c r="S214" s="6"/>
      <c r="T214" s="6"/>
      <c r="U214" s="6"/>
      <c r="V214" s="6"/>
      <c r="W214" s="6"/>
      <c r="X214" s="6"/>
      <c r="Y214" s="6"/>
      <c r="Z214" s="6"/>
      <c r="AA214" s="38"/>
      <c r="AB214" s="6"/>
      <c r="AC214" s="6"/>
      <c r="AD214" s="6"/>
      <c r="AE214" s="6"/>
      <c r="AF214" s="6"/>
      <c r="AG214" s="9"/>
      <c r="AH214" s="9"/>
      <c r="AI214" s="9"/>
      <c r="AJ214" s="9"/>
      <c r="AK214" s="9"/>
      <c r="AL214" s="9"/>
      <c r="AM214" s="6"/>
      <c r="AN214" s="5"/>
      <c r="AO214" s="8"/>
      <c r="AP214" s="8"/>
      <c r="AQ214" s="8"/>
      <c r="AR214" s="9"/>
      <c r="AS214" s="9"/>
      <c r="AT214" s="9"/>
      <c r="AU214" s="9"/>
      <c r="AV214" s="9"/>
      <c r="AW214" s="9"/>
      <c r="AX214" s="9"/>
      <c r="AY214" s="9"/>
      <c r="AZ214" s="9"/>
      <c r="BA214" s="9"/>
      <c r="BB214" s="9"/>
      <c r="BC214" s="9"/>
      <c r="BD214" s="9"/>
      <c r="BE214" s="9"/>
      <c r="BF214" s="8"/>
      <c r="BG214" s="8"/>
      <c r="BH214" s="8"/>
      <c r="BI214" s="8"/>
      <c r="BJ214" s="8"/>
      <c r="BK214" s="8"/>
      <c r="BL214" s="8"/>
    </row>
    <row r="215" spans="1:64" ht="11.25">
      <c r="A215" s="25">
        <v>56</v>
      </c>
      <c r="B215" s="14" t="s">
        <v>266</v>
      </c>
      <c r="C215" s="8"/>
      <c r="D215" s="8"/>
      <c r="E215" s="8"/>
      <c r="F215" s="8"/>
      <c r="G215" s="8"/>
      <c r="H215" s="8"/>
      <c r="I215" s="5"/>
      <c r="J215" s="6"/>
      <c r="K215" s="5"/>
      <c r="L215" s="5"/>
      <c r="M215" s="6"/>
      <c r="N215" s="6"/>
      <c r="O215" s="38"/>
      <c r="P215" s="6"/>
      <c r="Q215" s="6"/>
      <c r="R215" s="6"/>
      <c r="S215" s="6"/>
      <c r="T215" s="6"/>
      <c r="U215" s="6"/>
      <c r="V215" s="6"/>
      <c r="W215" s="6"/>
      <c r="X215" s="6"/>
      <c r="Y215" s="6"/>
      <c r="Z215" s="6"/>
      <c r="AA215" s="38"/>
      <c r="AB215" s="6"/>
      <c r="AC215" s="6"/>
      <c r="AD215" s="6"/>
      <c r="AE215" s="6"/>
      <c r="AF215" s="6"/>
      <c r="AG215" s="9"/>
      <c r="AH215" s="9"/>
      <c r="AI215" s="9"/>
      <c r="AJ215" s="9"/>
      <c r="AK215" s="9"/>
      <c r="AL215" s="9"/>
      <c r="AM215" s="6"/>
      <c r="AN215" s="5"/>
      <c r="AO215" s="8"/>
      <c r="AP215" s="8"/>
      <c r="AQ215" s="8"/>
      <c r="AR215" s="9"/>
      <c r="AS215" s="9"/>
      <c r="AT215" s="9"/>
      <c r="AU215" s="9"/>
      <c r="AV215" s="9"/>
      <c r="AW215" s="9"/>
      <c r="AX215" s="9"/>
      <c r="AY215" s="9"/>
      <c r="AZ215" s="9"/>
      <c r="BA215" s="9"/>
      <c r="BB215" s="9"/>
      <c r="BC215" s="9"/>
      <c r="BD215" s="9"/>
      <c r="BE215" s="9"/>
      <c r="BF215" s="8"/>
      <c r="BG215" s="8"/>
      <c r="BH215" s="8"/>
      <c r="BI215" s="8"/>
      <c r="BJ215" s="8"/>
      <c r="BK215" s="8"/>
      <c r="BL215" s="8"/>
    </row>
    <row r="216" spans="1:64" ht="13.5" customHeight="1">
      <c r="A216" s="25">
        <v>57</v>
      </c>
      <c r="B216" s="14" t="s">
        <v>266</v>
      </c>
      <c r="C216" s="8"/>
      <c r="D216" s="8"/>
      <c r="E216" s="8"/>
      <c r="F216" s="8"/>
      <c r="G216" s="8"/>
      <c r="H216" s="8"/>
      <c r="I216" s="5"/>
      <c r="J216" s="6"/>
      <c r="K216" s="5"/>
      <c r="L216" s="5"/>
      <c r="M216" s="6"/>
      <c r="N216" s="6"/>
      <c r="O216" s="38"/>
      <c r="P216" s="6"/>
      <c r="Q216" s="6"/>
      <c r="R216" s="6"/>
      <c r="S216" s="6"/>
      <c r="T216" s="6"/>
      <c r="U216" s="6"/>
      <c r="V216" s="6"/>
      <c r="W216" s="6"/>
      <c r="X216" s="6"/>
      <c r="Y216" s="6"/>
      <c r="Z216" s="6"/>
      <c r="AA216" s="38"/>
      <c r="AB216" s="6"/>
      <c r="AC216" s="6"/>
      <c r="AD216" s="6"/>
      <c r="AE216" s="6"/>
      <c r="AF216" s="6"/>
      <c r="AG216" s="9"/>
      <c r="AH216" s="9"/>
      <c r="AI216" s="9"/>
      <c r="AJ216" s="9"/>
      <c r="AK216" s="9"/>
      <c r="AL216" s="9"/>
      <c r="AM216" s="6"/>
      <c r="AN216" s="5"/>
      <c r="AO216" s="8"/>
      <c r="AP216" s="8"/>
      <c r="AQ216" s="8"/>
      <c r="AR216" s="9"/>
      <c r="AS216" s="9"/>
      <c r="AT216" s="9"/>
      <c r="AU216" s="9"/>
      <c r="AV216" s="9"/>
      <c r="AW216" s="9"/>
      <c r="AX216" s="9"/>
      <c r="AY216" s="9"/>
      <c r="AZ216" s="9"/>
      <c r="BA216" s="9"/>
      <c r="BB216" s="9"/>
      <c r="BC216" s="9"/>
      <c r="BD216" s="9"/>
      <c r="BE216" s="9"/>
      <c r="BF216" s="8"/>
      <c r="BG216" s="8"/>
      <c r="BH216" s="8"/>
      <c r="BI216" s="8"/>
      <c r="BJ216" s="8"/>
      <c r="BK216" s="8"/>
      <c r="BL216" s="8"/>
    </row>
    <row r="217" spans="1:64" ht="11.25">
      <c r="A217" s="25">
        <v>58</v>
      </c>
      <c r="B217" s="14" t="s">
        <v>266</v>
      </c>
      <c r="C217" s="8"/>
      <c r="D217" s="8"/>
      <c r="E217" s="8"/>
      <c r="F217" s="8"/>
      <c r="G217" s="8"/>
      <c r="H217" s="8"/>
      <c r="I217" s="5"/>
      <c r="J217" s="6"/>
      <c r="K217" s="5"/>
      <c r="L217" s="5"/>
      <c r="M217" s="6"/>
      <c r="N217" s="6"/>
      <c r="O217" s="38"/>
      <c r="P217" s="6"/>
      <c r="Q217" s="6"/>
      <c r="R217" s="6"/>
      <c r="S217" s="6"/>
      <c r="T217" s="6"/>
      <c r="U217" s="6"/>
      <c r="V217" s="6"/>
      <c r="W217" s="6"/>
      <c r="X217" s="6"/>
      <c r="Y217" s="6"/>
      <c r="Z217" s="6"/>
      <c r="AA217" s="38"/>
      <c r="AB217" s="6"/>
      <c r="AC217" s="6"/>
      <c r="AD217" s="6"/>
      <c r="AE217" s="6"/>
      <c r="AF217" s="6"/>
      <c r="AG217" s="9"/>
      <c r="AH217" s="9"/>
      <c r="AI217" s="9"/>
      <c r="AJ217" s="9"/>
      <c r="AK217" s="9"/>
      <c r="AL217" s="9"/>
      <c r="AM217" s="6"/>
      <c r="AN217" s="5"/>
      <c r="AO217" s="8"/>
      <c r="AP217" s="8"/>
      <c r="AQ217" s="8"/>
      <c r="AR217" s="9"/>
      <c r="AS217" s="9"/>
      <c r="AT217" s="9"/>
      <c r="AU217" s="9"/>
      <c r="AV217" s="9"/>
      <c r="AW217" s="9"/>
      <c r="AX217" s="9"/>
      <c r="AY217" s="9"/>
      <c r="AZ217" s="9"/>
      <c r="BA217" s="9"/>
      <c r="BB217" s="9"/>
      <c r="BC217" s="9"/>
      <c r="BD217" s="9"/>
      <c r="BE217" s="9"/>
      <c r="BF217" s="8"/>
      <c r="BG217" s="8"/>
      <c r="BH217" s="8"/>
      <c r="BI217" s="8"/>
      <c r="BJ217" s="8"/>
      <c r="BK217" s="8"/>
      <c r="BL217" s="8"/>
    </row>
    <row r="218" spans="1:64" ht="13.5" customHeight="1">
      <c r="A218" s="25">
        <v>59</v>
      </c>
      <c r="B218" s="14" t="s">
        <v>266</v>
      </c>
      <c r="C218" s="8"/>
      <c r="D218" s="8"/>
      <c r="E218" s="8"/>
      <c r="F218" s="8"/>
      <c r="G218" s="8"/>
      <c r="H218" s="8"/>
      <c r="I218" s="5"/>
      <c r="J218" s="6"/>
      <c r="K218" s="5"/>
      <c r="L218" s="5"/>
      <c r="M218" s="6"/>
      <c r="N218" s="6"/>
      <c r="O218" s="38"/>
      <c r="P218" s="6"/>
      <c r="Q218" s="6"/>
      <c r="R218" s="6"/>
      <c r="S218" s="6"/>
      <c r="T218" s="6"/>
      <c r="U218" s="6"/>
      <c r="V218" s="6"/>
      <c r="W218" s="6"/>
      <c r="X218" s="6"/>
      <c r="Y218" s="6"/>
      <c r="Z218" s="6"/>
      <c r="AA218" s="38"/>
      <c r="AB218" s="6"/>
      <c r="AC218" s="6"/>
      <c r="AD218" s="6"/>
      <c r="AE218" s="6"/>
      <c r="AF218" s="6"/>
      <c r="AG218" s="9"/>
      <c r="AH218" s="9"/>
      <c r="AI218" s="9"/>
      <c r="AJ218" s="9"/>
      <c r="AK218" s="9"/>
      <c r="AL218" s="9"/>
      <c r="AM218" s="6"/>
      <c r="AN218" s="5"/>
      <c r="AO218" s="8"/>
      <c r="AP218" s="8"/>
      <c r="AQ218" s="8"/>
      <c r="AR218" s="9"/>
      <c r="AS218" s="9"/>
      <c r="AT218" s="9"/>
      <c r="AU218" s="9"/>
      <c r="AV218" s="9"/>
      <c r="AW218" s="9"/>
      <c r="AX218" s="9"/>
      <c r="AY218" s="9"/>
      <c r="AZ218" s="9"/>
      <c r="BA218" s="9"/>
      <c r="BB218" s="9"/>
      <c r="BC218" s="9"/>
      <c r="BD218" s="9"/>
      <c r="BE218" s="9"/>
      <c r="BF218" s="8"/>
      <c r="BG218" s="8"/>
      <c r="BH218" s="8"/>
      <c r="BI218" s="8"/>
      <c r="BJ218" s="8"/>
      <c r="BK218" s="8"/>
      <c r="BL218" s="8"/>
    </row>
    <row r="219" spans="1:64" ht="11.25">
      <c r="A219" s="25">
        <v>60</v>
      </c>
      <c r="B219" s="14" t="s">
        <v>266</v>
      </c>
      <c r="C219" s="8"/>
      <c r="D219" s="8"/>
      <c r="E219" s="8"/>
      <c r="F219" s="8"/>
      <c r="G219" s="8"/>
      <c r="H219" s="8"/>
      <c r="I219" s="5"/>
      <c r="J219" s="6"/>
      <c r="K219" s="5"/>
      <c r="L219" s="5"/>
      <c r="M219" s="6"/>
      <c r="N219" s="6"/>
      <c r="O219" s="38"/>
      <c r="P219" s="6"/>
      <c r="Q219" s="6"/>
      <c r="R219" s="6"/>
      <c r="S219" s="6"/>
      <c r="T219" s="6"/>
      <c r="U219" s="6"/>
      <c r="V219" s="6"/>
      <c r="W219" s="6"/>
      <c r="X219" s="6"/>
      <c r="Y219" s="6"/>
      <c r="Z219" s="6"/>
      <c r="AA219" s="38"/>
      <c r="AB219" s="6"/>
      <c r="AC219" s="6"/>
      <c r="AD219" s="6"/>
      <c r="AE219" s="6"/>
      <c r="AF219" s="6"/>
      <c r="AG219" s="9"/>
      <c r="AH219" s="9"/>
      <c r="AI219" s="9"/>
      <c r="AJ219" s="9"/>
      <c r="AK219" s="9"/>
      <c r="AL219" s="9"/>
      <c r="AM219" s="6"/>
      <c r="AN219" s="5"/>
      <c r="AO219" s="8"/>
      <c r="AP219" s="8"/>
      <c r="AQ219" s="8"/>
      <c r="AR219" s="9"/>
      <c r="AS219" s="9"/>
      <c r="AT219" s="9"/>
      <c r="AU219" s="9"/>
      <c r="AV219" s="9"/>
      <c r="AW219" s="9"/>
      <c r="AX219" s="9"/>
      <c r="AY219" s="9"/>
      <c r="AZ219" s="9"/>
      <c r="BA219" s="9"/>
      <c r="BB219" s="9"/>
      <c r="BC219" s="9"/>
      <c r="BD219" s="9"/>
      <c r="BE219" s="9"/>
      <c r="BF219" s="8"/>
      <c r="BG219" s="8"/>
      <c r="BH219" s="8"/>
      <c r="BI219" s="8"/>
      <c r="BJ219" s="8"/>
      <c r="BK219" s="8"/>
      <c r="BL219" s="8"/>
    </row>
    <row r="220" spans="1:64" ht="11.25">
      <c r="A220" s="25">
        <v>61</v>
      </c>
      <c r="B220" s="14" t="s">
        <v>266</v>
      </c>
      <c r="C220" s="8"/>
      <c r="D220" s="8"/>
      <c r="E220" s="8"/>
      <c r="F220" s="8"/>
      <c r="G220" s="8"/>
      <c r="H220" s="8"/>
      <c r="I220" s="5"/>
      <c r="J220" s="6"/>
      <c r="K220" s="5"/>
      <c r="L220" s="5"/>
      <c r="M220" s="6"/>
      <c r="N220" s="6"/>
      <c r="O220" s="38"/>
      <c r="P220" s="6"/>
      <c r="Q220" s="6"/>
      <c r="R220" s="6"/>
      <c r="S220" s="6"/>
      <c r="T220" s="6"/>
      <c r="U220" s="6"/>
      <c r="V220" s="6"/>
      <c r="W220" s="6"/>
      <c r="X220" s="6"/>
      <c r="Y220" s="6"/>
      <c r="Z220" s="6"/>
      <c r="AA220" s="38"/>
      <c r="AB220" s="6"/>
      <c r="AC220" s="6"/>
      <c r="AD220" s="6"/>
      <c r="AE220" s="6"/>
      <c r="AF220" s="6"/>
      <c r="AG220" s="9"/>
      <c r="AH220" s="9"/>
      <c r="AI220" s="9"/>
      <c r="AJ220" s="9"/>
      <c r="AK220" s="9"/>
      <c r="AL220" s="9"/>
      <c r="AM220" s="6"/>
      <c r="AN220" s="5"/>
      <c r="AO220" s="8"/>
      <c r="AP220" s="8"/>
      <c r="AQ220" s="8"/>
      <c r="AR220" s="9"/>
      <c r="AS220" s="9"/>
      <c r="AT220" s="9"/>
      <c r="AU220" s="9"/>
      <c r="AV220" s="9"/>
      <c r="AW220" s="9"/>
      <c r="AX220" s="9"/>
      <c r="AY220" s="9"/>
      <c r="AZ220" s="9"/>
      <c r="BA220" s="9"/>
      <c r="BB220" s="9"/>
      <c r="BC220" s="9"/>
      <c r="BD220" s="9"/>
      <c r="BE220" s="9"/>
      <c r="BF220" s="8"/>
      <c r="BG220" s="8"/>
      <c r="BH220" s="8"/>
      <c r="BI220" s="8"/>
      <c r="BJ220" s="8"/>
      <c r="BK220" s="8"/>
      <c r="BL220" s="8"/>
    </row>
    <row r="221" spans="1:64" ht="11.25">
      <c r="A221" s="25">
        <v>62</v>
      </c>
      <c r="B221" s="14" t="s">
        <v>266</v>
      </c>
      <c r="C221" s="8"/>
      <c r="D221" s="8"/>
      <c r="E221" s="8"/>
      <c r="F221" s="8"/>
      <c r="G221" s="8"/>
      <c r="H221" s="8"/>
      <c r="I221" s="5"/>
      <c r="J221" s="6"/>
      <c r="K221" s="5"/>
      <c r="L221" s="5"/>
      <c r="M221" s="6"/>
      <c r="N221" s="6"/>
      <c r="O221" s="38"/>
      <c r="P221" s="6"/>
      <c r="Q221" s="6"/>
      <c r="R221" s="6"/>
      <c r="S221" s="6"/>
      <c r="T221" s="6"/>
      <c r="U221" s="6"/>
      <c r="V221" s="6"/>
      <c r="W221" s="6"/>
      <c r="X221" s="6"/>
      <c r="Y221" s="6"/>
      <c r="Z221" s="6"/>
      <c r="AA221" s="38"/>
      <c r="AB221" s="6"/>
      <c r="AC221" s="6"/>
      <c r="AD221" s="6"/>
      <c r="AE221" s="6"/>
      <c r="AF221" s="6"/>
      <c r="AG221" s="9"/>
      <c r="AH221" s="9"/>
      <c r="AI221" s="9"/>
      <c r="AJ221" s="9"/>
      <c r="AK221" s="9"/>
      <c r="AL221" s="9"/>
      <c r="AM221" s="6"/>
      <c r="AN221" s="5"/>
      <c r="AO221" s="8"/>
      <c r="AP221" s="8"/>
      <c r="AQ221" s="8"/>
      <c r="AR221" s="9"/>
      <c r="AS221" s="9"/>
      <c r="AT221" s="9"/>
      <c r="AU221" s="9"/>
      <c r="AV221" s="9"/>
      <c r="AW221" s="9"/>
      <c r="AX221" s="9"/>
      <c r="AY221" s="9"/>
      <c r="AZ221" s="9"/>
      <c r="BA221" s="9"/>
      <c r="BB221" s="9"/>
      <c r="BC221" s="9"/>
      <c r="BD221" s="9"/>
      <c r="BE221" s="9"/>
      <c r="BF221" s="8"/>
      <c r="BG221" s="8"/>
      <c r="BH221" s="8"/>
      <c r="BI221" s="8"/>
      <c r="BJ221" s="8"/>
      <c r="BK221" s="8"/>
      <c r="BL221" s="8"/>
    </row>
    <row r="222" spans="1:64" ht="11.25">
      <c r="A222" s="25">
        <v>63</v>
      </c>
      <c r="B222" s="14" t="s">
        <v>266</v>
      </c>
      <c r="C222" s="8"/>
      <c r="D222" s="8"/>
      <c r="E222" s="8"/>
      <c r="F222" s="8"/>
      <c r="G222" s="8"/>
      <c r="H222" s="8"/>
      <c r="I222" s="5"/>
      <c r="J222" s="6"/>
      <c r="K222" s="5"/>
      <c r="L222" s="5"/>
      <c r="M222" s="6"/>
      <c r="N222" s="6"/>
      <c r="O222" s="38"/>
      <c r="P222" s="6"/>
      <c r="Q222" s="6"/>
      <c r="R222" s="6"/>
      <c r="S222" s="6"/>
      <c r="T222" s="6"/>
      <c r="U222" s="6"/>
      <c r="V222" s="6"/>
      <c r="W222" s="6"/>
      <c r="X222" s="6"/>
      <c r="Y222" s="6"/>
      <c r="Z222" s="6"/>
      <c r="AA222" s="38"/>
      <c r="AB222" s="6"/>
      <c r="AC222" s="6"/>
      <c r="AD222" s="6"/>
      <c r="AE222" s="6"/>
      <c r="AF222" s="6"/>
      <c r="AG222" s="9"/>
      <c r="AH222" s="9"/>
      <c r="AI222" s="9"/>
      <c r="AJ222" s="9"/>
      <c r="AK222" s="9"/>
      <c r="AL222" s="9"/>
      <c r="AM222" s="6"/>
      <c r="AN222" s="5"/>
      <c r="AO222" s="8"/>
      <c r="AP222" s="8"/>
      <c r="AQ222" s="8"/>
      <c r="AR222" s="9"/>
      <c r="AS222" s="9"/>
      <c r="AT222" s="9"/>
      <c r="AU222" s="9"/>
      <c r="AV222" s="9"/>
      <c r="AW222" s="9"/>
      <c r="AX222" s="9"/>
      <c r="AY222" s="9"/>
      <c r="AZ222" s="9"/>
      <c r="BA222" s="9"/>
      <c r="BB222" s="9"/>
      <c r="BC222" s="9"/>
      <c r="BD222" s="9"/>
      <c r="BE222" s="9"/>
      <c r="BF222" s="8"/>
      <c r="BG222" s="8"/>
      <c r="BH222" s="8"/>
      <c r="BI222" s="8"/>
      <c r="BJ222" s="8"/>
      <c r="BK222" s="8"/>
      <c r="BL222" s="8"/>
    </row>
    <row r="223" spans="1:64" ht="11.25">
      <c r="A223" s="25">
        <v>64</v>
      </c>
      <c r="B223" s="14" t="s">
        <v>266</v>
      </c>
      <c r="C223" s="8"/>
      <c r="D223" s="8"/>
      <c r="E223" s="8"/>
      <c r="F223" s="8"/>
      <c r="G223" s="8"/>
      <c r="H223" s="8"/>
      <c r="I223" s="5"/>
      <c r="J223" s="6"/>
      <c r="K223" s="5"/>
      <c r="L223" s="5"/>
      <c r="M223" s="6"/>
      <c r="N223" s="6"/>
      <c r="O223" s="38"/>
      <c r="P223" s="6"/>
      <c r="Q223" s="6"/>
      <c r="R223" s="6"/>
      <c r="S223" s="6"/>
      <c r="T223" s="6"/>
      <c r="U223" s="6"/>
      <c r="V223" s="6"/>
      <c r="W223" s="6"/>
      <c r="X223" s="6"/>
      <c r="Y223" s="6"/>
      <c r="Z223" s="6"/>
      <c r="AA223" s="38"/>
      <c r="AB223" s="6"/>
      <c r="AC223" s="6"/>
      <c r="AD223" s="6"/>
      <c r="AE223" s="6"/>
      <c r="AF223" s="6"/>
      <c r="AG223" s="9"/>
      <c r="AH223" s="9"/>
      <c r="AI223" s="9"/>
      <c r="AJ223" s="9"/>
      <c r="AK223" s="9"/>
      <c r="AL223" s="9"/>
      <c r="AM223" s="6"/>
      <c r="AN223" s="5"/>
      <c r="AO223" s="8"/>
      <c r="AP223" s="8"/>
      <c r="AQ223" s="8"/>
      <c r="AR223" s="9"/>
      <c r="AS223" s="9"/>
      <c r="AT223" s="9"/>
      <c r="AU223" s="9"/>
      <c r="AV223" s="9"/>
      <c r="AW223" s="9"/>
      <c r="AX223" s="9"/>
      <c r="AY223" s="9"/>
      <c r="AZ223" s="9"/>
      <c r="BA223" s="9"/>
      <c r="BB223" s="9"/>
      <c r="BC223" s="9"/>
      <c r="BD223" s="9"/>
      <c r="BE223" s="9"/>
      <c r="BF223" s="8"/>
      <c r="BG223" s="8"/>
      <c r="BH223" s="8"/>
      <c r="BI223" s="8"/>
      <c r="BJ223" s="8"/>
      <c r="BK223" s="8"/>
      <c r="BL223" s="8"/>
    </row>
    <row r="224" spans="1:64" ht="13.5" customHeight="1">
      <c r="A224" s="25">
        <v>65</v>
      </c>
      <c r="B224" s="14" t="s">
        <v>266</v>
      </c>
      <c r="C224" s="8"/>
      <c r="D224" s="8"/>
      <c r="E224" s="8"/>
      <c r="F224" s="8"/>
      <c r="G224" s="8"/>
      <c r="H224" s="8"/>
      <c r="I224" s="5"/>
      <c r="J224" s="6"/>
      <c r="K224" s="5"/>
      <c r="L224" s="5"/>
      <c r="M224" s="6"/>
      <c r="N224" s="6"/>
      <c r="O224" s="38"/>
      <c r="P224" s="6"/>
      <c r="Q224" s="6"/>
      <c r="R224" s="6"/>
      <c r="S224" s="6"/>
      <c r="T224" s="6"/>
      <c r="U224" s="6"/>
      <c r="V224" s="6"/>
      <c r="W224" s="6"/>
      <c r="X224" s="6"/>
      <c r="Y224" s="6"/>
      <c r="Z224" s="6"/>
      <c r="AA224" s="38"/>
      <c r="AB224" s="6"/>
      <c r="AC224" s="6"/>
      <c r="AD224" s="6"/>
      <c r="AE224" s="6"/>
      <c r="AF224" s="6"/>
      <c r="AG224" s="9"/>
      <c r="AH224" s="9"/>
      <c r="AI224" s="9"/>
      <c r="AJ224" s="9"/>
      <c r="AK224" s="9"/>
      <c r="AL224" s="9"/>
      <c r="AM224" s="6"/>
      <c r="AN224" s="5"/>
      <c r="AO224" s="8"/>
      <c r="AP224" s="8"/>
      <c r="AQ224" s="8"/>
      <c r="AR224" s="9"/>
      <c r="AS224" s="9"/>
      <c r="AT224" s="9"/>
      <c r="AU224" s="9"/>
      <c r="AV224" s="9"/>
      <c r="AW224" s="9"/>
      <c r="AX224" s="9"/>
      <c r="AY224" s="9"/>
      <c r="AZ224" s="9"/>
      <c r="BA224" s="9"/>
      <c r="BB224" s="9"/>
      <c r="BC224" s="9"/>
      <c r="BD224" s="9"/>
      <c r="BE224" s="9"/>
      <c r="BF224" s="8"/>
      <c r="BG224" s="8"/>
      <c r="BH224" s="8"/>
      <c r="BI224" s="8"/>
      <c r="BJ224" s="8"/>
      <c r="BK224" s="8"/>
      <c r="BL224" s="8"/>
    </row>
    <row r="225" spans="1:64" ht="11.25">
      <c r="A225" s="25">
        <v>66</v>
      </c>
      <c r="B225" s="14" t="s">
        <v>266</v>
      </c>
      <c r="C225" s="8"/>
      <c r="D225" s="8"/>
      <c r="E225" s="8"/>
      <c r="F225" s="8"/>
      <c r="G225" s="8"/>
      <c r="H225" s="8"/>
      <c r="I225" s="5"/>
      <c r="J225" s="6"/>
      <c r="K225" s="5"/>
      <c r="L225" s="5"/>
      <c r="M225" s="6"/>
      <c r="N225" s="6"/>
      <c r="O225" s="38"/>
      <c r="P225" s="6"/>
      <c r="Q225" s="6"/>
      <c r="R225" s="6"/>
      <c r="S225" s="6"/>
      <c r="T225" s="6"/>
      <c r="U225" s="6"/>
      <c r="V225" s="6"/>
      <c r="W225" s="6"/>
      <c r="X225" s="6"/>
      <c r="Y225" s="6"/>
      <c r="Z225" s="6"/>
      <c r="AA225" s="38"/>
      <c r="AB225" s="6"/>
      <c r="AC225" s="6"/>
      <c r="AD225" s="6"/>
      <c r="AE225" s="6"/>
      <c r="AF225" s="6"/>
      <c r="AG225" s="9"/>
      <c r="AH225" s="9"/>
      <c r="AI225" s="9"/>
      <c r="AJ225" s="9"/>
      <c r="AK225" s="9"/>
      <c r="AL225" s="9"/>
      <c r="AM225" s="6"/>
      <c r="AN225" s="5"/>
      <c r="AO225" s="8"/>
      <c r="AP225" s="8"/>
      <c r="AQ225" s="8"/>
      <c r="AR225" s="9"/>
      <c r="AS225" s="9"/>
      <c r="AT225" s="9"/>
      <c r="AU225" s="9"/>
      <c r="AV225" s="9"/>
      <c r="AW225" s="9"/>
      <c r="AX225" s="9"/>
      <c r="AY225" s="9"/>
      <c r="AZ225" s="9"/>
      <c r="BA225" s="9"/>
      <c r="BB225" s="9"/>
      <c r="BC225" s="9"/>
      <c r="BD225" s="9"/>
      <c r="BE225" s="9"/>
      <c r="BF225" s="8"/>
      <c r="BG225" s="8"/>
      <c r="BH225" s="8"/>
      <c r="BI225" s="8"/>
      <c r="BJ225" s="8"/>
      <c r="BK225" s="8"/>
      <c r="BL225" s="8"/>
    </row>
    <row r="226" spans="1:64" ht="11.25">
      <c r="A226" s="25">
        <v>67</v>
      </c>
      <c r="B226" s="14" t="s">
        <v>266</v>
      </c>
      <c r="C226" s="8"/>
      <c r="D226" s="8"/>
      <c r="E226" s="8"/>
      <c r="F226" s="8"/>
      <c r="G226" s="8"/>
      <c r="H226" s="8"/>
      <c r="I226" s="5"/>
      <c r="J226" s="6"/>
      <c r="K226" s="5"/>
      <c r="L226" s="5"/>
      <c r="M226" s="6"/>
      <c r="N226" s="6"/>
      <c r="O226" s="38"/>
      <c r="P226" s="6"/>
      <c r="Q226" s="6"/>
      <c r="R226" s="6"/>
      <c r="S226" s="6"/>
      <c r="T226" s="6"/>
      <c r="U226" s="6"/>
      <c r="V226" s="6"/>
      <c r="W226" s="6"/>
      <c r="X226" s="6"/>
      <c r="Y226" s="6"/>
      <c r="Z226" s="6"/>
      <c r="AA226" s="38"/>
      <c r="AB226" s="6"/>
      <c r="AC226" s="6"/>
      <c r="AD226" s="6"/>
      <c r="AE226" s="6"/>
      <c r="AF226" s="6"/>
      <c r="AG226" s="9"/>
      <c r="AH226" s="9"/>
      <c r="AI226" s="9"/>
      <c r="AJ226" s="9"/>
      <c r="AK226" s="9"/>
      <c r="AL226" s="9"/>
      <c r="AM226" s="6"/>
      <c r="AN226" s="5"/>
      <c r="AO226" s="8"/>
      <c r="AP226" s="8"/>
      <c r="AQ226" s="8"/>
      <c r="AR226" s="9"/>
      <c r="AS226" s="9"/>
      <c r="AT226" s="9"/>
      <c r="AU226" s="9"/>
      <c r="AV226" s="9"/>
      <c r="AW226" s="9"/>
      <c r="AX226" s="9"/>
      <c r="AY226" s="9"/>
      <c r="AZ226" s="9"/>
      <c r="BA226" s="9"/>
      <c r="BB226" s="9"/>
      <c r="BC226" s="9"/>
      <c r="BD226" s="9"/>
      <c r="BE226" s="9"/>
      <c r="BF226" s="8"/>
      <c r="BG226" s="8"/>
      <c r="BH226" s="8"/>
      <c r="BI226" s="8"/>
      <c r="BJ226" s="8"/>
      <c r="BK226" s="8"/>
      <c r="BL226" s="8"/>
    </row>
    <row r="227" spans="1:64" ht="11.25">
      <c r="A227" s="25">
        <v>68</v>
      </c>
      <c r="B227" s="14" t="s">
        <v>266</v>
      </c>
      <c r="C227" s="8"/>
      <c r="D227" s="8"/>
      <c r="E227" s="8"/>
      <c r="F227" s="8"/>
      <c r="G227" s="8"/>
      <c r="H227" s="8"/>
      <c r="I227" s="5"/>
      <c r="J227" s="6"/>
      <c r="K227" s="5"/>
      <c r="L227" s="5"/>
      <c r="M227" s="6"/>
      <c r="N227" s="6"/>
      <c r="O227" s="38"/>
      <c r="P227" s="6"/>
      <c r="Q227" s="6"/>
      <c r="R227" s="6"/>
      <c r="S227" s="6"/>
      <c r="T227" s="6"/>
      <c r="U227" s="6"/>
      <c r="V227" s="6"/>
      <c r="W227" s="6"/>
      <c r="X227" s="6"/>
      <c r="Y227" s="6"/>
      <c r="Z227" s="6"/>
      <c r="AA227" s="38"/>
      <c r="AB227" s="6"/>
      <c r="AC227" s="6"/>
      <c r="AD227" s="6"/>
      <c r="AE227" s="6"/>
      <c r="AF227" s="6"/>
      <c r="AG227" s="9"/>
      <c r="AH227" s="9"/>
      <c r="AI227" s="9"/>
      <c r="AJ227" s="9"/>
      <c r="AK227" s="9"/>
      <c r="AL227" s="9"/>
      <c r="AM227" s="6"/>
      <c r="AN227" s="5"/>
      <c r="AO227" s="8"/>
      <c r="AP227" s="8"/>
      <c r="AQ227" s="8"/>
      <c r="AR227" s="9"/>
      <c r="AS227" s="9"/>
      <c r="AT227" s="9"/>
      <c r="AU227" s="9"/>
      <c r="AV227" s="9"/>
      <c r="AW227" s="9"/>
      <c r="AX227" s="9"/>
      <c r="AY227" s="9"/>
      <c r="AZ227" s="9"/>
      <c r="BA227" s="9"/>
      <c r="BB227" s="9"/>
      <c r="BC227" s="9"/>
      <c r="BD227" s="9"/>
      <c r="BE227" s="9"/>
      <c r="BF227" s="8"/>
      <c r="BG227" s="8"/>
      <c r="BH227" s="8"/>
      <c r="BI227" s="8"/>
      <c r="BJ227" s="8"/>
      <c r="BK227" s="8"/>
      <c r="BL227" s="8"/>
    </row>
    <row r="228" spans="1:64" ht="13.5" customHeight="1">
      <c r="A228" s="25">
        <v>69</v>
      </c>
      <c r="B228" s="14" t="s">
        <v>266</v>
      </c>
      <c r="C228" s="8"/>
      <c r="D228" s="8"/>
      <c r="E228" s="8"/>
      <c r="F228" s="8"/>
      <c r="G228" s="8"/>
      <c r="H228" s="8"/>
      <c r="I228" s="5"/>
      <c r="J228" s="6"/>
      <c r="K228" s="5"/>
      <c r="L228" s="5"/>
      <c r="M228" s="6"/>
      <c r="N228" s="6"/>
      <c r="O228" s="38"/>
      <c r="P228" s="6"/>
      <c r="Q228" s="6"/>
      <c r="R228" s="6"/>
      <c r="S228" s="6"/>
      <c r="T228" s="6"/>
      <c r="U228" s="6"/>
      <c r="V228" s="6"/>
      <c r="W228" s="6"/>
      <c r="X228" s="6"/>
      <c r="Y228" s="6"/>
      <c r="Z228" s="6"/>
      <c r="AA228" s="38"/>
      <c r="AB228" s="6"/>
      <c r="AC228" s="6"/>
      <c r="AD228" s="6"/>
      <c r="AE228" s="6"/>
      <c r="AF228" s="6"/>
      <c r="AG228" s="9"/>
      <c r="AH228" s="9"/>
      <c r="AI228" s="9"/>
      <c r="AJ228" s="9"/>
      <c r="AK228" s="9"/>
      <c r="AL228" s="9"/>
      <c r="AM228" s="6"/>
      <c r="AN228" s="5"/>
      <c r="AO228" s="8"/>
      <c r="AP228" s="8"/>
      <c r="AQ228" s="8"/>
      <c r="AR228" s="9"/>
      <c r="AS228" s="9"/>
      <c r="AT228" s="9"/>
      <c r="AU228" s="9"/>
      <c r="AV228" s="9"/>
      <c r="AW228" s="9"/>
      <c r="AX228" s="9"/>
      <c r="AY228" s="9"/>
      <c r="AZ228" s="9"/>
      <c r="BA228" s="9"/>
      <c r="BB228" s="9"/>
      <c r="BC228" s="9"/>
      <c r="BD228" s="9"/>
      <c r="BE228" s="9"/>
      <c r="BF228" s="8"/>
      <c r="BG228" s="8"/>
      <c r="BH228" s="8"/>
      <c r="BI228" s="8"/>
      <c r="BJ228" s="8"/>
      <c r="BK228" s="8"/>
      <c r="BL228" s="8"/>
    </row>
    <row r="229" spans="1:64" ht="11.25">
      <c r="A229" s="25">
        <v>70</v>
      </c>
      <c r="B229" s="14" t="s">
        <v>266</v>
      </c>
      <c r="C229" s="8"/>
      <c r="D229" s="8"/>
      <c r="E229" s="8"/>
      <c r="F229" s="8"/>
      <c r="G229" s="8"/>
      <c r="H229" s="8"/>
      <c r="I229" s="5"/>
      <c r="J229" s="6"/>
      <c r="K229" s="5"/>
      <c r="L229" s="5"/>
      <c r="M229" s="6"/>
      <c r="N229" s="6"/>
      <c r="O229" s="38"/>
      <c r="P229" s="6"/>
      <c r="Q229" s="6"/>
      <c r="R229" s="6"/>
      <c r="S229" s="6"/>
      <c r="T229" s="6"/>
      <c r="U229" s="6"/>
      <c r="V229" s="6"/>
      <c r="W229" s="6"/>
      <c r="X229" s="6"/>
      <c r="Y229" s="6"/>
      <c r="Z229" s="6"/>
      <c r="AA229" s="38"/>
      <c r="AB229" s="6"/>
      <c r="AC229" s="6"/>
      <c r="AD229" s="6"/>
      <c r="AE229" s="6"/>
      <c r="AF229" s="6"/>
      <c r="AG229" s="9"/>
      <c r="AH229" s="9"/>
      <c r="AI229" s="9"/>
      <c r="AJ229" s="9"/>
      <c r="AK229" s="9"/>
      <c r="AL229" s="9"/>
      <c r="AM229" s="6"/>
      <c r="AN229" s="5"/>
      <c r="AO229" s="8"/>
      <c r="AP229" s="8"/>
      <c r="AQ229" s="8"/>
      <c r="AR229" s="9"/>
      <c r="AS229" s="9"/>
      <c r="AT229" s="9"/>
      <c r="AU229" s="9"/>
      <c r="AV229" s="9"/>
      <c r="AW229" s="9"/>
      <c r="AX229" s="9"/>
      <c r="AY229" s="9"/>
      <c r="AZ229" s="9"/>
      <c r="BA229" s="9"/>
      <c r="BB229" s="9"/>
      <c r="BC229" s="9"/>
      <c r="BD229" s="9"/>
      <c r="BE229" s="9"/>
      <c r="BF229" s="8"/>
      <c r="BG229" s="8"/>
      <c r="BH229" s="8"/>
      <c r="BI229" s="8"/>
      <c r="BJ229" s="8"/>
      <c r="BK229" s="8"/>
      <c r="BL229" s="8"/>
    </row>
    <row r="230" spans="1:64" ht="13.5" customHeight="1">
      <c r="A230" s="25">
        <v>71</v>
      </c>
      <c r="B230" s="14" t="s">
        <v>126</v>
      </c>
      <c r="C230" s="8"/>
      <c r="D230" s="8"/>
      <c r="E230" s="8"/>
      <c r="F230" s="8"/>
      <c r="G230" s="8"/>
      <c r="H230" s="8"/>
      <c r="I230" s="5"/>
      <c r="J230" s="6"/>
      <c r="K230" s="5"/>
      <c r="L230" s="5"/>
      <c r="M230" s="6"/>
      <c r="N230" s="6"/>
      <c r="O230" s="38"/>
      <c r="P230" s="6"/>
      <c r="Q230" s="6"/>
      <c r="R230" s="6"/>
      <c r="S230" s="6"/>
      <c r="T230" s="6"/>
      <c r="U230" s="6"/>
      <c r="V230" s="6"/>
      <c r="W230" s="6"/>
      <c r="X230" s="6"/>
      <c r="Y230" s="6"/>
      <c r="Z230" s="6"/>
      <c r="AA230" s="38"/>
      <c r="AB230" s="6"/>
      <c r="AC230" s="6"/>
      <c r="AD230" s="6"/>
      <c r="AE230" s="6"/>
      <c r="AF230" s="6"/>
      <c r="AG230" s="9"/>
      <c r="AH230" s="9"/>
      <c r="AI230" s="9"/>
      <c r="AJ230" s="9"/>
      <c r="AK230" s="9"/>
      <c r="AL230" s="9"/>
      <c r="AM230" s="6"/>
      <c r="AN230" s="5"/>
      <c r="AO230" s="8"/>
      <c r="AP230" s="8"/>
      <c r="AQ230" s="8"/>
      <c r="AR230" s="9"/>
      <c r="AS230" s="9"/>
      <c r="AT230" s="9"/>
      <c r="AU230" s="9"/>
      <c r="AV230" s="9"/>
      <c r="AW230" s="9"/>
      <c r="AX230" s="9"/>
      <c r="AY230" s="9"/>
      <c r="AZ230" s="9"/>
      <c r="BA230" s="9"/>
      <c r="BB230" s="9"/>
      <c r="BC230" s="9"/>
      <c r="BD230" s="9"/>
      <c r="BE230" s="9"/>
      <c r="BF230" s="8"/>
      <c r="BG230" s="8"/>
      <c r="BH230" s="8"/>
      <c r="BI230" s="8"/>
      <c r="BJ230" s="8"/>
      <c r="BK230" s="8"/>
      <c r="BL230" s="8"/>
    </row>
    <row r="231" spans="1:64" ht="11.25">
      <c r="A231" s="25">
        <v>72</v>
      </c>
      <c r="B231" s="14" t="s">
        <v>126</v>
      </c>
      <c r="C231" s="8"/>
      <c r="D231" s="8"/>
      <c r="E231" s="8"/>
      <c r="F231" s="8"/>
      <c r="G231" s="8"/>
      <c r="H231" s="8"/>
      <c r="I231" s="5"/>
      <c r="J231" s="6"/>
      <c r="K231" s="5"/>
      <c r="L231" s="5"/>
      <c r="M231" s="6"/>
      <c r="N231" s="6"/>
      <c r="O231" s="38"/>
      <c r="P231" s="6"/>
      <c r="Q231" s="6"/>
      <c r="R231" s="6"/>
      <c r="S231" s="6"/>
      <c r="T231" s="6"/>
      <c r="U231" s="6"/>
      <c r="V231" s="6"/>
      <c r="W231" s="6"/>
      <c r="X231" s="6"/>
      <c r="Y231" s="6"/>
      <c r="Z231" s="6"/>
      <c r="AA231" s="38"/>
      <c r="AB231" s="6"/>
      <c r="AC231" s="6"/>
      <c r="AD231" s="6"/>
      <c r="AE231" s="6"/>
      <c r="AF231" s="6"/>
      <c r="AG231" s="9"/>
      <c r="AH231" s="9"/>
      <c r="AI231" s="9"/>
      <c r="AJ231" s="9"/>
      <c r="AK231" s="9"/>
      <c r="AL231" s="9"/>
      <c r="AM231" s="6"/>
      <c r="AN231" s="5"/>
      <c r="AO231" s="8"/>
      <c r="AP231" s="8"/>
      <c r="AQ231" s="8"/>
      <c r="AR231" s="9"/>
      <c r="AS231" s="9"/>
      <c r="AT231" s="9"/>
      <c r="AU231" s="9"/>
      <c r="AV231" s="9"/>
      <c r="AW231" s="9"/>
      <c r="AX231" s="9"/>
      <c r="AY231" s="9"/>
      <c r="AZ231" s="9"/>
      <c r="BA231" s="9"/>
      <c r="BB231" s="9"/>
      <c r="BC231" s="9"/>
      <c r="BD231" s="9"/>
      <c r="BE231" s="9"/>
      <c r="BF231" s="8"/>
      <c r="BG231" s="8"/>
      <c r="BH231" s="8"/>
      <c r="BI231" s="8"/>
      <c r="BJ231" s="8"/>
      <c r="BK231" s="8"/>
      <c r="BL231" s="8"/>
    </row>
    <row r="232" spans="1:64" ht="11.25">
      <c r="A232" s="25">
        <v>73</v>
      </c>
      <c r="B232" s="14" t="s">
        <v>126</v>
      </c>
      <c r="C232" s="8"/>
      <c r="D232" s="8"/>
      <c r="E232" s="8"/>
      <c r="F232" s="8"/>
      <c r="G232" s="8"/>
      <c r="H232" s="8"/>
      <c r="I232" s="5"/>
      <c r="J232" s="6"/>
      <c r="K232" s="5"/>
      <c r="L232" s="5"/>
      <c r="M232" s="6"/>
      <c r="N232" s="6"/>
      <c r="O232" s="38"/>
      <c r="P232" s="6"/>
      <c r="Q232" s="6"/>
      <c r="R232" s="6"/>
      <c r="S232" s="6"/>
      <c r="T232" s="6"/>
      <c r="U232" s="6"/>
      <c r="V232" s="6"/>
      <c r="W232" s="6"/>
      <c r="X232" s="6"/>
      <c r="Y232" s="6"/>
      <c r="Z232" s="6"/>
      <c r="AA232" s="38"/>
      <c r="AB232" s="6"/>
      <c r="AC232" s="6"/>
      <c r="AD232" s="6"/>
      <c r="AE232" s="6"/>
      <c r="AF232" s="6"/>
      <c r="AG232" s="9"/>
      <c r="AH232" s="9"/>
      <c r="AI232" s="9"/>
      <c r="AJ232" s="9"/>
      <c r="AK232" s="9"/>
      <c r="AL232" s="9"/>
      <c r="AM232" s="6"/>
      <c r="AN232" s="5"/>
      <c r="AO232" s="8"/>
      <c r="AP232" s="8"/>
      <c r="AQ232" s="8"/>
      <c r="AR232" s="9"/>
      <c r="AS232" s="9"/>
      <c r="AT232" s="9"/>
      <c r="AU232" s="9"/>
      <c r="AV232" s="9"/>
      <c r="AW232" s="9"/>
      <c r="AX232" s="9"/>
      <c r="AY232" s="9"/>
      <c r="AZ232" s="9"/>
      <c r="BA232" s="9"/>
      <c r="BB232" s="9"/>
      <c r="BC232" s="9"/>
      <c r="BD232" s="9"/>
      <c r="BE232" s="9"/>
      <c r="BF232" s="8"/>
      <c r="BG232" s="8"/>
      <c r="BH232" s="8"/>
      <c r="BI232" s="8"/>
      <c r="BJ232" s="8"/>
      <c r="BK232" s="8"/>
      <c r="BL232" s="8"/>
    </row>
    <row r="233" spans="1:64" ht="11.25">
      <c r="A233" s="25">
        <v>74</v>
      </c>
      <c r="B233" s="14" t="s">
        <v>126</v>
      </c>
      <c r="C233" s="8"/>
      <c r="D233" s="8"/>
      <c r="E233" s="8"/>
      <c r="F233" s="8"/>
      <c r="G233" s="8"/>
      <c r="H233" s="8"/>
      <c r="I233" s="5"/>
      <c r="J233" s="6"/>
      <c r="K233" s="5"/>
      <c r="L233" s="5"/>
      <c r="M233" s="6"/>
      <c r="N233" s="6"/>
      <c r="O233" s="38"/>
      <c r="P233" s="6"/>
      <c r="Q233" s="6"/>
      <c r="R233" s="6"/>
      <c r="S233" s="6"/>
      <c r="T233" s="6"/>
      <c r="U233" s="6"/>
      <c r="V233" s="6"/>
      <c r="W233" s="6"/>
      <c r="X233" s="6"/>
      <c r="Y233" s="6"/>
      <c r="Z233" s="6"/>
      <c r="AA233" s="38"/>
      <c r="AB233" s="6"/>
      <c r="AC233" s="6"/>
      <c r="AD233" s="6"/>
      <c r="AE233" s="6"/>
      <c r="AF233" s="6"/>
      <c r="AG233" s="9"/>
      <c r="AH233" s="9"/>
      <c r="AI233" s="9"/>
      <c r="AJ233" s="9"/>
      <c r="AK233" s="9"/>
      <c r="AL233" s="9"/>
      <c r="AM233" s="6"/>
      <c r="AN233" s="5"/>
      <c r="AO233" s="8"/>
      <c r="AP233" s="8"/>
      <c r="AQ233" s="8"/>
      <c r="AR233" s="9"/>
      <c r="AS233" s="9"/>
      <c r="AT233" s="9"/>
      <c r="AU233" s="9"/>
      <c r="AV233" s="9"/>
      <c r="AW233" s="9"/>
      <c r="AX233" s="9"/>
      <c r="AY233" s="9"/>
      <c r="AZ233" s="9"/>
      <c r="BA233" s="9"/>
      <c r="BB233" s="9"/>
      <c r="BC233" s="9"/>
      <c r="BD233" s="9"/>
      <c r="BE233" s="9"/>
      <c r="BF233" s="8"/>
      <c r="BG233" s="8"/>
      <c r="BH233" s="8"/>
      <c r="BI233" s="8"/>
      <c r="BJ233" s="8"/>
      <c r="BK233" s="8"/>
      <c r="BL233" s="8"/>
    </row>
    <row r="234" spans="1:64" ht="11.25">
      <c r="A234" s="25">
        <v>75</v>
      </c>
      <c r="B234" s="14" t="s">
        <v>126</v>
      </c>
      <c r="C234" s="8"/>
      <c r="D234" s="8"/>
      <c r="E234" s="8"/>
      <c r="F234" s="8"/>
      <c r="G234" s="8"/>
      <c r="H234" s="8"/>
      <c r="I234" s="5"/>
      <c r="J234" s="6"/>
      <c r="K234" s="5"/>
      <c r="L234" s="5"/>
      <c r="M234" s="6"/>
      <c r="N234" s="6"/>
      <c r="O234" s="38"/>
      <c r="P234" s="6"/>
      <c r="Q234" s="6"/>
      <c r="R234" s="6"/>
      <c r="S234" s="6"/>
      <c r="T234" s="6"/>
      <c r="U234" s="6"/>
      <c r="V234" s="6"/>
      <c r="W234" s="6"/>
      <c r="X234" s="6"/>
      <c r="Y234" s="6"/>
      <c r="Z234" s="6"/>
      <c r="AA234" s="38"/>
      <c r="AB234" s="6"/>
      <c r="AC234" s="6"/>
      <c r="AD234" s="6"/>
      <c r="AE234" s="6"/>
      <c r="AF234" s="6"/>
      <c r="AG234" s="9"/>
      <c r="AH234" s="9"/>
      <c r="AI234" s="9"/>
      <c r="AJ234" s="9"/>
      <c r="AK234" s="9"/>
      <c r="AL234" s="9"/>
      <c r="AM234" s="6"/>
      <c r="AN234" s="5"/>
      <c r="AO234" s="8"/>
      <c r="AP234" s="8"/>
      <c r="AQ234" s="8"/>
      <c r="AR234" s="9"/>
      <c r="AS234" s="9"/>
      <c r="AT234" s="9"/>
      <c r="AU234" s="9"/>
      <c r="AV234" s="9"/>
      <c r="AW234" s="9"/>
      <c r="AX234" s="9"/>
      <c r="AY234" s="9"/>
      <c r="AZ234" s="9"/>
      <c r="BA234" s="9"/>
      <c r="BB234" s="9"/>
      <c r="BC234" s="9"/>
      <c r="BD234" s="9"/>
      <c r="BE234" s="9"/>
      <c r="BF234" s="8"/>
      <c r="BG234" s="8"/>
      <c r="BH234" s="8"/>
      <c r="BI234" s="8"/>
      <c r="BJ234" s="8"/>
      <c r="BK234" s="8"/>
      <c r="BL234" s="8"/>
    </row>
    <row r="235" spans="1:64" ht="11.25">
      <c r="A235" s="25">
        <v>76</v>
      </c>
      <c r="B235" s="14" t="s">
        <v>126</v>
      </c>
      <c r="C235" s="8"/>
      <c r="D235" s="8"/>
      <c r="E235" s="8"/>
      <c r="F235" s="8"/>
      <c r="G235" s="8"/>
      <c r="H235" s="8"/>
      <c r="I235" s="5"/>
      <c r="J235" s="6"/>
      <c r="K235" s="5"/>
      <c r="L235" s="5"/>
      <c r="M235" s="6"/>
      <c r="N235" s="6"/>
      <c r="O235" s="38"/>
      <c r="P235" s="6"/>
      <c r="Q235" s="6"/>
      <c r="R235" s="6"/>
      <c r="S235" s="6"/>
      <c r="T235" s="6"/>
      <c r="U235" s="6"/>
      <c r="V235" s="6"/>
      <c r="W235" s="6"/>
      <c r="X235" s="6"/>
      <c r="Y235" s="6"/>
      <c r="Z235" s="6"/>
      <c r="AA235" s="38"/>
      <c r="AB235" s="6"/>
      <c r="AC235" s="6"/>
      <c r="AD235" s="6"/>
      <c r="AE235" s="6"/>
      <c r="AF235" s="6"/>
      <c r="AG235" s="9"/>
      <c r="AH235" s="9"/>
      <c r="AI235" s="9"/>
      <c r="AJ235" s="9"/>
      <c r="AK235" s="9"/>
      <c r="AL235" s="9"/>
      <c r="AM235" s="6"/>
      <c r="AN235" s="5"/>
      <c r="AO235" s="8"/>
      <c r="AP235" s="8"/>
      <c r="AQ235" s="8"/>
      <c r="AR235" s="9"/>
      <c r="AS235" s="9"/>
      <c r="AT235" s="9"/>
      <c r="AU235" s="9"/>
      <c r="AV235" s="9"/>
      <c r="AW235" s="9"/>
      <c r="AX235" s="9"/>
      <c r="AY235" s="9"/>
      <c r="AZ235" s="9"/>
      <c r="BA235" s="9"/>
      <c r="BB235" s="9"/>
      <c r="BC235" s="9"/>
      <c r="BD235" s="9"/>
      <c r="BE235" s="9"/>
      <c r="BF235" s="8"/>
      <c r="BG235" s="8"/>
      <c r="BH235" s="8"/>
      <c r="BI235" s="8"/>
      <c r="BJ235" s="8"/>
      <c r="BK235" s="8"/>
      <c r="BL235" s="8"/>
    </row>
    <row r="236" spans="1:64" ht="11.25">
      <c r="A236" s="25">
        <v>77</v>
      </c>
      <c r="B236" s="14" t="s">
        <v>126</v>
      </c>
      <c r="C236" s="8"/>
      <c r="D236" s="8"/>
      <c r="E236" s="8"/>
      <c r="F236" s="8"/>
      <c r="G236" s="8"/>
      <c r="H236" s="8"/>
      <c r="I236" s="5"/>
      <c r="J236" s="6"/>
      <c r="K236" s="5"/>
      <c r="L236" s="5"/>
      <c r="M236" s="6"/>
      <c r="N236" s="6"/>
      <c r="O236" s="38"/>
      <c r="P236" s="6"/>
      <c r="Q236" s="6"/>
      <c r="R236" s="6"/>
      <c r="S236" s="6"/>
      <c r="T236" s="6"/>
      <c r="U236" s="6"/>
      <c r="V236" s="6"/>
      <c r="W236" s="6"/>
      <c r="X236" s="6"/>
      <c r="Y236" s="6"/>
      <c r="Z236" s="6"/>
      <c r="AA236" s="38"/>
      <c r="AB236" s="6"/>
      <c r="AC236" s="6"/>
      <c r="AD236" s="6"/>
      <c r="AE236" s="6"/>
      <c r="AF236" s="6"/>
      <c r="AG236" s="9"/>
      <c r="AH236" s="9"/>
      <c r="AI236" s="9"/>
      <c r="AJ236" s="9"/>
      <c r="AK236" s="9"/>
      <c r="AL236" s="9"/>
      <c r="AM236" s="6"/>
      <c r="AN236" s="5"/>
      <c r="AO236" s="8"/>
      <c r="AP236" s="8"/>
      <c r="AQ236" s="8"/>
      <c r="AR236" s="9"/>
      <c r="AS236" s="9"/>
      <c r="AT236" s="9"/>
      <c r="AU236" s="9"/>
      <c r="AV236" s="9"/>
      <c r="AW236" s="9"/>
      <c r="AX236" s="9"/>
      <c r="AY236" s="9"/>
      <c r="AZ236" s="9"/>
      <c r="BA236" s="9"/>
      <c r="BB236" s="9"/>
      <c r="BC236" s="9"/>
      <c r="BD236" s="9"/>
      <c r="BE236" s="9"/>
      <c r="BF236" s="8"/>
      <c r="BG236" s="8"/>
      <c r="BH236" s="8"/>
      <c r="BI236" s="8"/>
      <c r="BJ236" s="8"/>
      <c r="BK236" s="8"/>
      <c r="BL236" s="8"/>
    </row>
    <row r="237" spans="1:64" ht="11.25">
      <c r="A237" s="25">
        <v>78</v>
      </c>
      <c r="B237" s="14" t="s">
        <v>126</v>
      </c>
      <c r="C237" s="8"/>
      <c r="D237" s="8"/>
      <c r="E237" s="8"/>
      <c r="F237" s="8"/>
      <c r="G237" s="8"/>
      <c r="H237" s="8"/>
      <c r="I237" s="5"/>
      <c r="J237" s="6"/>
      <c r="K237" s="5"/>
      <c r="L237" s="5"/>
      <c r="M237" s="6"/>
      <c r="N237" s="6"/>
      <c r="O237" s="38"/>
      <c r="P237" s="6"/>
      <c r="Q237" s="6"/>
      <c r="R237" s="6"/>
      <c r="S237" s="6"/>
      <c r="T237" s="6"/>
      <c r="U237" s="6"/>
      <c r="V237" s="6"/>
      <c r="W237" s="6"/>
      <c r="X237" s="6"/>
      <c r="Y237" s="6"/>
      <c r="Z237" s="6"/>
      <c r="AA237" s="38"/>
      <c r="AB237" s="6"/>
      <c r="AC237" s="6"/>
      <c r="AD237" s="6"/>
      <c r="AE237" s="6"/>
      <c r="AF237" s="6"/>
      <c r="AG237" s="9"/>
      <c r="AH237" s="9"/>
      <c r="AI237" s="9"/>
      <c r="AJ237" s="9"/>
      <c r="AK237" s="9"/>
      <c r="AL237" s="9"/>
      <c r="AM237" s="6"/>
      <c r="AN237" s="5"/>
      <c r="AO237" s="8"/>
      <c r="AP237" s="8"/>
      <c r="AQ237" s="8"/>
      <c r="AR237" s="9"/>
      <c r="AS237" s="9"/>
      <c r="AT237" s="9"/>
      <c r="AU237" s="9"/>
      <c r="AV237" s="9"/>
      <c r="AW237" s="9"/>
      <c r="AX237" s="9"/>
      <c r="AY237" s="9"/>
      <c r="AZ237" s="9"/>
      <c r="BA237" s="9"/>
      <c r="BB237" s="9"/>
      <c r="BC237" s="9"/>
      <c r="BD237" s="9"/>
      <c r="BE237" s="9"/>
      <c r="BF237" s="8"/>
      <c r="BG237" s="8"/>
      <c r="BH237" s="8"/>
      <c r="BI237" s="8"/>
      <c r="BJ237" s="8"/>
      <c r="BK237" s="8"/>
      <c r="BL237" s="8"/>
    </row>
    <row r="238" spans="1:64" ht="13.5" customHeight="1">
      <c r="A238" s="25">
        <v>79</v>
      </c>
      <c r="B238" s="14" t="s">
        <v>126</v>
      </c>
      <c r="C238" s="8"/>
      <c r="D238" s="8"/>
      <c r="E238" s="8"/>
      <c r="F238" s="8"/>
      <c r="G238" s="8"/>
      <c r="H238" s="8"/>
      <c r="I238" s="5"/>
      <c r="J238" s="6"/>
      <c r="K238" s="5"/>
      <c r="L238" s="5"/>
      <c r="M238" s="6"/>
      <c r="N238" s="6"/>
      <c r="O238" s="38"/>
      <c r="P238" s="6"/>
      <c r="Q238" s="6"/>
      <c r="R238" s="6"/>
      <c r="S238" s="6"/>
      <c r="T238" s="6"/>
      <c r="U238" s="6"/>
      <c r="V238" s="6"/>
      <c r="W238" s="6"/>
      <c r="X238" s="6"/>
      <c r="Y238" s="6"/>
      <c r="Z238" s="6"/>
      <c r="AA238" s="38"/>
      <c r="AB238" s="6"/>
      <c r="AC238" s="6"/>
      <c r="AD238" s="6"/>
      <c r="AE238" s="6"/>
      <c r="AF238" s="6"/>
      <c r="AG238" s="9"/>
      <c r="AH238" s="9"/>
      <c r="AI238" s="9"/>
      <c r="AJ238" s="9"/>
      <c r="AK238" s="9"/>
      <c r="AL238" s="9"/>
      <c r="AM238" s="6"/>
      <c r="AN238" s="5"/>
      <c r="AO238" s="8"/>
      <c r="AP238" s="8"/>
      <c r="AQ238" s="8"/>
      <c r="AR238" s="9"/>
      <c r="AS238" s="9"/>
      <c r="AT238" s="9"/>
      <c r="AU238" s="9"/>
      <c r="AV238" s="9"/>
      <c r="AW238" s="9"/>
      <c r="AX238" s="9"/>
      <c r="AY238" s="9"/>
      <c r="AZ238" s="9"/>
      <c r="BA238" s="9"/>
      <c r="BB238" s="9"/>
      <c r="BC238" s="9"/>
      <c r="BD238" s="9"/>
      <c r="BE238" s="9"/>
      <c r="BF238" s="8"/>
      <c r="BG238" s="8"/>
      <c r="BH238" s="8"/>
      <c r="BI238" s="8"/>
      <c r="BJ238" s="8"/>
      <c r="BK238" s="8"/>
      <c r="BL238" s="8"/>
    </row>
    <row r="239" spans="1:64" ht="11.25">
      <c r="A239" s="25">
        <v>80</v>
      </c>
      <c r="B239" s="14" t="s">
        <v>126</v>
      </c>
      <c r="C239" s="8"/>
      <c r="D239" s="8"/>
      <c r="E239" s="8"/>
      <c r="F239" s="8"/>
      <c r="G239" s="8"/>
      <c r="H239" s="8"/>
      <c r="I239" s="5"/>
      <c r="J239" s="6"/>
      <c r="K239" s="5"/>
      <c r="L239" s="5"/>
      <c r="M239" s="6"/>
      <c r="N239" s="6"/>
      <c r="O239" s="38"/>
      <c r="P239" s="6"/>
      <c r="Q239" s="6"/>
      <c r="R239" s="6"/>
      <c r="S239" s="6"/>
      <c r="T239" s="6"/>
      <c r="U239" s="6"/>
      <c r="V239" s="6"/>
      <c r="W239" s="6"/>
      <c r="X239" s="6"/>
      <c r="Y239" s="6"/>
      <c r="Z239" s="6"/>
      <c r="AA239" s="38"/>
      <c r="AB239" s="6"/>
      <c r="AC239" s="6"/>
      <c r="AD239" s="6"/>
      <c r="AE239" s="6"/>
      <c r="AF239" s="6"/>
      <c r="AG239" s="9"/>
      <c r="AH239" s="9"/>
      <c r="AI239" s="9"/>
      <c r="AJ239" s="9"/>
      <c r="AK239" s="9"/>
      <c r="AL239" s="9"/>
      <c r="AM239" s="6"/>
      <c r="AN239" s="5"/>
      <c r="AO239" s="8"/>
      <c r="AP239" s="8"/>
      <c r="AQ239" s="8"/>
      <c r="AR239" s="9"/>
      <c r="AS239" s="9"/>
      <c r="AT239" s="9"/>
      <c r="AU239" s="9"/>
      <c r="AV239" s="9"/>
      <c r="AW239" s="9"/>
      <c r="AX239" s="9"/>
      <c r="AY239" s="9"/>
      <c r="AZ239" s="9"/>
      <c r="BA239" s="9"/>
      <c r="BB239" s="9"/>
      <c r="BC239" s="9"/>
      <c r="BD239" s="9"/>
      <c r="BE239" s="9"/>
      <c r="BF239" s="8"/>
      <c r="BG239" s="8"/>
      <c r="BH239" s="8"/>
      <c r="BI239" s="8"/>
      <c r="BJ239" s="8"/>
      <c r="BK239" s="8"/>
      <c r="BL239" s="8"/>
    </row>
    <row r="240" spans="1:64" ht="11.25">
      <c r="A240" s="25">
        <v>81</v>
      </c>
      <c r="B240" s="14" t="s">
        <v>126</v>
      </c>
      <c r="C240" s="8"/>
      <c r="D240" s="8"/>
      <c r="E240" s="8"/>
      <c r="F240" s="8"/>
      <c r="G240" s="8"/>
      <c r="H240" s="8"/>
      <c r="I240" s="5"/>
      <c r="J240" s="6"/>
      <c r="K240" s="5"/>
      <c r="L240" s="5"/>
      <c r="M240" s="6"/>
      <c r="N240" s="6"/>
      <c r="O240" s="38"/>
      <c r="P240" s="6"/>
      <c r="Q240" s="6"/>
      <c r="R240" s="6"/>
      <c r="S240" s="6"/>
      <c r="T240" s="6"/>
      <c r="U240" s="6"/>
      <c r="V240" s="6"/>
      <c r="W240" s="6"/>
      <c r="X240" s="6"/>
      <c r="Y240" s="6"/>
      <c r="Z240" s="6"/>
      <c r="AA240" s="38"/>
      <c r="AB240" s="6"/>
      <c r="AC240" s="6"/>
      <c r="AD240" s="6"/>
      <c r="AE240" s="6"/>
      <c r="AF240" s="6"/>
      <c r="AG240" s="9"/>
      <c r="AH240" s="9"/>
      <c r="AI240" s="9"/>
      <c r="AJ240" s="9"/>
      <c r="AK240" s="9"/>
      <c r="AL240" s="9"/>
      <c r="AM240" s="6"/>
      <c r="AN240" s="5"/>
      <c r="AO240" s="8"/>
      <c r="AP240" s="8"/>
      <c r="AQ240" s="8"/>
      <c r="AR240" s="9"/>
      <c r="AS240" s="9"/>
      <c r="AT240" s="9"/>
      <c r="AU240" s="9"/>
      <c r="AV240" s="9"/>
      <c r="AW240" s="9"/>
      <c r="AX240" s="9"/>
      <c r="AY240" s="9"/>
      <c r="AZ240" s="9"/>
      <c r="BA240" s="9"/>
      <c r="BB240" s="9"/>
      <c r="BC240" s="9"/>
      <c r="BD240" s="9"/>
      <c r="BE240" s="9"/>
      <c r="BF240" s="8"/>
      <c r="BG240" s="8"/>
      <c r="BH240" s="8"/>
      <c r="BI240" s="8"/>
      <c r="BJ240" s="8"/>
      <c r="BK240" s="8"/>
      <c r="BL240" s="8"/>
    </row>
    <row r="241" spans="1:64" ht="11.25">
      <c r="A241" s="25">
        <v>82</v>
      </c>
      <c r="B241" s="14" t="s">
        <v>126</v>
      </c>
      <c r="C241" s="8"/>
      <c r="D241" s="8"/>
      <c r="E241" s="8"/>
      <c r="F241" s="8"/>
      <c r="G241" s="8"/>
      <c r="H241" s="8"/>
      <c r="I241" s="5"/>
      <c r="J241" s="6"/>
      <c r="K241" s="5"/>
      <c r="L241" s="5"/>
      <c r="M241" s="6"/>
      <c r="N241" s="6"/>
      <c r="O241" s="38"/>
      <c r="P241" s="6"/>
      <c r="Q241" s="6"/>
      <c r="R241" s="6"/>
      <c r="S241" s="6"/>
      <c r="T241" s="6"/>
      <c r="U241" s="6"/>
      <c r="V241" s="6"/>
      <c r="W241" s="6"/>
      <c r="X241" s="6"/>
      <c r="Y241" s="6"/>
      <c r="Z241" s="6"/>
      <c r="AA241" s="38"/>
      <c r="AB241" s="6"/>
      <c r="AC241" s="6"/>
      <c r="AD241" s="6"/>
      <c r="AE241" s="6"/>
      <c r="AF241" s="6"/>
      <c r="AG241" s="9"/>
      <c r="AH241" s="9"/>
      <c r="AI241" s="9"/>
      <c r="AJ241" s="9"/>
      <c r="AK241" s="9"/>
      <c r="AL241" s="9"/>
      <c r="AM241" s="6"/>
      <c r="AN241" s="5"/>
      <c r="AO241" s="8"/>
      <c r="AP241" s="8"/>
      <c r="AQ241" s="8"/>
      <c r="AR241" s="9"/>
      <c r="AS241" s="9"/>
      <c r="AT241" s="9"/>
      <c r="AU241" s="9"/>
      <c r="AV241" s="9"/>
      <c r="AW241" s="9"/>
      <c r="AX241" s="9"/>
      <c r="AY241" s="9"/>
      <c r="AZ241" s="9"/>
      <c r="BA241" s="9"/>
      <c r="BB241" s="9"/>
      <c r="BC241" s="9"/>
      <c r="BD241" s="9"/>
      <c r="BE241" s="9"/>
      <c r="BF241" s="8"/>
      <c r="BG241" s="8"/>
      <c r="BH241" s="8"/>
      <c r="BI241" s="8"/>
      <c r="BJ241" s="8"/>
      <c r="BK241" s="8"/>
      <c r="BL241" s="8"/>
    </row>
    <row r="242" spans="1:64" ht="13.5" customHeight="1">
      <c r="A242" s="25">
        <v>83</v>
      </c>
      <c r="B242" s="14" t="s">
        <v>126</v>
      </c>
      <c r="C242" s="8"/>
      <c r="D242" s="8"/>
      <c r="E242" s="8"/>
      <c r="F242" s="8"/>
      <c r="G242" s="8"/>
      <c r="H242" s="8"/>
      <c r="I242" s="5"/>
      <c r="J242" s="6"/>
      <c r="K242" s="5"/>
      <c r="L242" s="5"/>
      <c r="M242" s="6"/>
      <c r="N242" s="6"/>
      <c r="O242" s="38"/>
      <c r="P242" s="6"/>
      <c r="Q242" s="6"/>
      <c r="R242" s="6"/>
      <c r="S242" s="6"/>
      <c r="T242" s="6"/>
      <c r="U242" s="6"/>
      <c r="V242" s="6"/>
      <c r="W242" s="6"/>
      <c r="X242" s="6"/>
      <c r="Y242" s="6"/>
      <c r="Z242" s="6"/>
      <c r="AA242" s="38"/>
      <c r="AB242" s="6"/>
      <c r="AC242" s="6"/>
      <c r="AD242" s="6"/>
      <c r="AE242" s="6"/>
      <c r="AF242" s="6"/>
      <c r="AG242" s="9"/>
      <c r="AH242" s="9"/>
      <c r="AI242" s="9"/>
      <c r="AJ242" s="9"/>
      <c r="AK242" s="9"/>
      <c r="AL242" s="9"/>
      <c r="AM242" s="6"/>
      <c r="AN242" s="5"/>
      <c r="AO242" s="8"/>
      <c r="AP242" s="8"/>
      <c r="AQ242" s="8"/>
      <c r="AR242" s="9"/>
      <c r="AS242" s="9"/>
      <c r="AT242" s="9"/>
      <c r="AU242" s="9"/>
      <c r="AV242" s="9"/>
      <c r="AW242" s="9"/>
      <c r="AX242" s="9"/>
      <c r="AY242" s="9"/>
      <c r="AZ242" s="9"/>
      <c r="BA242" s="9"/>
      <c r="BB242" s="9"/>
      <c r="BC242" s="9"/>
      <c r="BD242" s="9"/>
      <c r="BE242" s="9"/>
      <c r="BF242" s="8"/>
      <c r="BG242" s="8"/>
      <c r="BH242" s="8"/>
      <c r="BI242" s="8"/>
      <c r="BJ242" s="8"/>
      <c r="BK242" s="8"/>
      <c r="BL242" s="8"/>
    </row>
    <row r="243" spans="1:64" ht="11.25">
      <c r="A243" s="25">
        <v>84</v>
      </c>
      <c r="B243" s="14" t="s">
        <v>126</v>
      </c>
      <c r="C243" s="8"/>
      <c r="D243" s="8"/>
      <c r="E243" s="8"/>
      <c r="F243" s="8"/>
      <c r="G243" s="8"/>
      <c r="H243" s="8"/>
      <c r="I243" s="5"/>
      <c r="J243" s="6"/>
      <c r="K243" s="5"/>
      <c r="L243" s="5"/>
      <c r="M243" s="6"/>
      <c r="N243" s="6"/>
      <c r="O243" s="38"/>
      <c r="P243" s="6"/>
      <c r="Q243" s="6"/>
      <c r="R243" s="6"/>
      <c r="S243" s="6"/>
      <c r="T243" s="6"/>
      <c r="U243" s="6"/>
      <c r="V243" s="6"/>
      <c r="W243" s="6"/>
      <c r="X243" s="6"/>
      <c r="Y243" s="6"/>
      <c r="Z243" s="6"/>
      <c r="AA243" s="38"/>
      <c r="AB243" s="6"/>
      <c r="AC243" s="6"/>
      <c r="AD243" s="6"/>
      <c r="AE243" s="6"/>
      <c r="AF243" s="6"/>
      <c r="AG243" s="9"/>
      <c r="AH243" s="9"/>
      <c r="AI243" s="9"/>
      <c r="AJ243" s="9"/>
      <c r="AK243" s="9"/>
      <c r="AL243" s="9"/>
      <c r="AM243" s="6"/>
      <c r="AN243" s="5"/>
      <c r="AO243" s="8"/>
      <c r="AP243" s="8"/>
      <c r="AQ243" s="8"/>
      <c r="AR243" s="9"/>
      <c r="AS243" s="9"/>
      <c r="AT243" s="9"/>
      <c r="AU243" s="9"/>
      <c r="AV243" s="9"/>
      <c r="AW243" s="9"/>
      <c r="AX243" s="9"/>
      <c r="AY243" s="9"/>
      <c r="AZ243" s="9"/>
      <c r="BA243" s="9"/>
      <c r="BB243" s="9"/>
      <c r="BC243" s="9"/>
      <c r="BD243" s="9"/>
      <c r="BE243" s="9"/>
      <c r="BF243" s="8"/>
      <c r="BG243" s="8"/>
      <c r="BH243" s="8"/>
      <c r="BI243" s="8"/>
      <c r="BJ243" s="8"/>
      <c r="BK243" s="8"/>
      <c r="BL243" s="8"/>
    </row>
    <row r="244" spans="1:64" ht="13.5" customHeight="1">
      <c r="A244" s="25">
        <v>85</v>
      </c>
      <c r="B244" s="14" t="s">
        <v>126</v>
      </c>
      <c r="C244" s="8"/>
      <c r="D244" s="8"/>
      <c r="E244" s="8"/>
      <c r="F244" s="8"/>
      <c r="G244" s="8"/>
      <c r="H244" s="8"/>
      <c r="I244" s="5"/>
      <c r="J244" s="6"/>
      <c r="K244" s="5"/>
      <c r="L244" s="5"/>
      <c r="M244" s="6"/>
      <c r="N244" s="6"/>
      <c r="O244" s="38"/>
      <c r="P244" s="6"/>
      <c r="Q244" s="6"/>
      <c r="R244" s="6"/>
      <c r="S244" s="6"/>
      <c r="T244" s="6"/>
      <c r="U244" s="6"/>
      <c r="V244" s="6"/>
      <c r="W244" s="6"/>
      <c r="X244" s="6"/>
      <c r="Y244" s="6"/>
      <c r="Z244" s="6"/>
      <c r="AA244" s="38"/>
      <c r="AB244" s="6"/>
      <c r="AC244" s="6"/>
      <c r="AD244" s="6"/>
      <c r="AE244" s="6"/>
      <c r="AF244" s="6"/>
      <c r="AG244" s="9"/>
      <c r="AH244" s="9"/>
      <c r="AI244" s="9"/>
      <c r="AJ244" s="9"/>
      <c r="AK244" s="9"/>
      <c r="AL244" s="9"/>
      <c r="AM244" s="6"/>
      <c r="AN244" s="5"/>
      <c r="AO244" s="8"/>
      <c r="AP244" s="8"/>
      <c r="AQ244" s="8"/>
      <c r="AR244" s="9"/>
      <c r="AS244" s="9"/>
      <c r="AT244" s="9"/>
      <c r="AU244" s="9"/>
      <c r="AV244" s="9"/>
      <c r="AW244" s="9"/>
      <c r="AX244" s="9"/>
      <c r="AY244" s="9"/>
      <c r="AZ244" s="9"/>
      <c r="BA244" s="9"/>
      <c r="BB244" s="9"/>
      <c r="BC244" s="9"/>
      <c r="BD244" s="9"/>
      <c r="BE244" s="9"/>
      <c r="BF244" s="8"/>
      <c r="BG244" s="8"/>
      <c r="BH244" s="8"/>
      <c r="BI244" s="8"/>
      <c r="BJ244" s="8"/>
      <c r="BK244" s="8"/>
      <c r="BL244" s="8"/>
    </row>
    <row r="245" spans="1:64" ht="11.25">
      <c r="A245" s="25">
        <v>86</v>
      </c>
      <c r="B245" s="14" t="s">
        <v>126</v>
      </c>
      <c r="C245" s="8"/>
      <c r="D245" s="8"/>
      <c r="E245" s="8"/>
      <c r="F245" s="8"/>
      <c r="G245" s="8"/>
      <c r="H245" s="8"/>
      <c r="I245" s="5"/>
      <c r="J245" s="6"/>
      <c r="K245" s="5"/>
      <c r="L245" s="5"/>
      <c r="M245" s="6"/>
      <c r="N245" s="6"/>
      <c r="O245" s="38"/>
      <c r="P245" s="6"/>
      <c r="Q245" s="6"/>
      <c r="R245" s="6"/>
      <c r="S245" s="6"/>
      <c r="T245" s="6"/>
      <c r="U245" s="6"/>
      <c r="V245" s="6"/>
      <c r="W245" s="6"/>
      <c r="X245" s="6"/>
      <c r="Y245" s="6"/>
      <c r="Z245" s="6"/>
      <c r="AA245" s="38"/>
      <c r="AB245" s="6"/>
      <c r="AC245" s="6"/>
      <c r="AD245" s="6"/>
      <c r="AE245" s="6"/>
      <c r="AF245" s="6"/>
      <c r="AG245" s="9"/>
      <c r="AH245" s="9"/>
      <c r="AI245" s="9"/>
      <c r="AJ245" s="9"/>
      <c r="AK245" s="9"/>
      <c r="AL245" s="9"/>
      <c r="AM245" s="6"/>
      <c r="AN245" s="5"/>
      <c r="AO245" s="8"/>
      <c r="AP245" s="8"/>
      <c r="AQ245" s="8"/>
      <c r="AR245" s="9"/>
      <c r="AS245" s="9"/>
      <c r="AT245" s="9"/>
      <c r="AU245" s="9"/>
      <c r="AV245" s="9"/>
      <c r="AW245" s="9"/>
      <c r="AX245" s="9"/>
      <c r="AY245" s="9"/>
      <c r="AZ245" s="9"/>
      <c r="BA245" s="9"/>
      <c r="BB245" s="9"/>
      <c r="BC245" s="9"/>
      <c r="BD245" s="9"/>
      <c r="BE245" s="9"/>
      <c r="BF245" s="8"/>
      <c r="BG245" s="8"/>
      <c r="BH245" s="8"/>
      <c r="BI245" s="8"/>
      <c r="BJ245" s="8"/>
      <c r="BK245" s="8"/>
      <c r="BL245" s="8"/>
    </row>
    <row r="246" spans="1:64" ht="11.25">
      <c r="A246" s="6"/>
      <c r="B246" s="8"/>
      <c r="C246" s="8"/>
      <c r="D246" s="8"/>
      <c r="E246" s="8"/>
      <c r="F246" s="8"/>
      <c r="G246" s="8"/>
      <c r="H246" s="8"/>
      <c r="I246" s="5"/>
      <c r="J246" s="6"/>
      <c r="K246" s="5"/>
      <c r="L246" s="5"/>
      <c r="M246" s="6"/>
      <c r="N246" s="6"/>
      <c r="O246" s="38"/>
      <c r="P246" s="6"/>
      <c r="Q246" s="6"/>
      <c r="R246" s="6"/>
      <c r="S246" s="6"/>
      <c r="T246" s="6"/>
      <c r="U246" s="6"/>
      <c r="V246" s="6"/>
      <c r="W246" s="6"/>
      <c r="X246" s="6"/>
      <c r="Y246" s="6"/>
      <c r="Z246" s="6"/>
      <c r="AA246" s="38"/>
      <c r="AB246" s="6"/>
      <c r="AC246" s="6"/>
      <c r="AD246" s="6"/>
      <c r="AE246" s="6"/>
      <c r="AF246" s="6"/>
      <c r="AG246" s="9"/>
      <c r="AH246" s="9"/>
      <c r="AI246" s="9"/>
      <c r="AJ246" s="9"/>
      <c r="AK246" s="9"/>
      <c r="AL246" s="9"/>
      <c r="AM246" s="6"/>
      <c r="AN246" s="5"/>
      <c r="AO246" s="8"/>
      <c r="AP246" s="8"/>
      <c r="AQ246" s="8"/>
      <c r="AR246" s="9"/>
      <c r="AS246" s="9"/>
      <c r="AT246" s="9"/>
      <c r="AU246" s="9"/>
      <c r="AV246" s="9"/>
      <c r="AW246" s="9"/>
      <c r="AX246" s="9"/>
      <c r="AY246" s="9"/>
      <c r="AZ246" s="9"/>
      <c r="BA246" s="9"/>
      <c r="BB246" s="9"/>
      <c r="BC246" s="9"/>
      <c r="BD246" s="9"/>
      <c r="BE246" s="9"/>
      <c r="BF246" s="8"/>
      <c r="BG246" s="8"/>
      <c r="BH246" s="8"/>
      <c r="BI246" s="8"/>
      <c r="BJ246" s="8"/>
      <c r="BK246" s="8"/>
      <c r="BL246" s="8"/>
    </row>
    <row r="247" spans="1:64" ht="11.25">
      <c r="A247" s="6"/>
      <c r="B247" s="8"/>
      <c r="C247" s="8"/>
      <c r="D247" s="8"/>
      <c r="E247" s="8"/>
      <c r="F247" s="8"/>
      <c r="G247" s="8"/>
      <c r="H247" s="8"/>
      <c r="I247" s="5"/>
      <c r="J247" s="6"/>
      <c r="K247" s="5"/>
      <c r="L247" s="5"/>
      <c r="M247" s="6"/>
      <c r="N247" s="6"/>
      <c r="O247" s="38"/>
      <c r="P247" s="6"/>
      <c r="Q247" s="6"/>
      <c r="R247" s="6"/>
      <c r="S247" s="6"/>
      <c r="T247" s="6"/>
      <c r="U247" s="6"/>
      <c r="V247" s="6"/>
      <c r="W247" s="6"/>
      <c r="X247" s="6"/>
      <c r="Y247" s="6"/>
      <c r="Z247" s="6"/>
      <c r="AA247" s="38"/>
      <c r="AB247" s="6"/>
      <c r="AC247" s="6"/>
      <c r="AD247" s="6"/>
      <c r="AE247" s="6"/>
      <c r="AF247" s="6"/>
      <c r="AG247" s="9"/>
      <c r="AH247" s="9"/>
      <c r="AI247" s="9"/>
      <c r="AJ247" s="9"/>
      <c r="AK247" s="9"/>
      <c r="AL247" s="9"/>
      <c r="AM247" s="6"/>
      <c r="AN247" s="5"/>
      <c r="AO247" s="8"/>
      <c r="AP247" s="8"/>
      <c r="AQ247" s="8"/>
      <c r="AR247" s="9"/>
      <c r="AS247" s="9"/>
      <c r="AT247" s="9"/>
      <c r="AU247" s="9"/>
      <c r="AV247" s="9"/>
      <c r="AW247" s="9"/>
      <c r="AX247" s="9"/>
      <c r="AY247" s="9"/>
      <c r="AZ247" s="9"/>
      <c r="BA247" s="9"/>
      <c r="BB247" s="9"/>
      <c r="BC247" s="9"/>
      <c r="BD247" s="9"/>
      <c r="BE247" s="9"/>
      <c r="BF247" s="8"/>
      <c r="BG247" s="8"/>
      <c r="BH247" s="8"/>
      <c r="BI247" s="8"/>
      <c r="BJ247" s="8"/>
      <c r="BK247" s="8"/>
      <c r="BL247" s="8"/>
    </row>
    <row r="248" spans="1:64" ht="13.5" customHeight="1">
      <c r="A248" s="6"/>
      <c r="B248" s="8"/>
      <c r="C248" s="8"/>
      <c r="D248" s="8"/>
      <c r="E248" s="8"/>
      <c r="F248" s="8"/>
      <c r="G248" s="8"/>
      <c r="H248" s="8"/>
      <c r="I248" s="5"/>
      <c r="J248" s="6"/>
      <c r="K248" s="5"/>
      <c r="L248" s="5"/>
      <c r="M248" s="6"/>
      <c r="N248" s="6"/>
      <c r="O248" s="38"/>
      <c r="P248" s="6"/>
      <c r="Q248" s="6"/>
      <c r="R248" s="6"/>
      <c r="S248" s="6"/>
      <c r="T248" s="6"/>
      <c r="U248" s="6"/>
      <c r="V248" s="6"/>
      <c r="W248" s="6"/>
      <c r="X248" s="6"/>
      <c r="Y248" s="6"/>
      <c r="Z248" s="6"/>
      <c r="AA248" s="38"/>
      <c r="AB248" s="6"/>
      <c r="AC248" s="6"/>
      <c r="AD248" s="6"/>
      <c r="AE248" s="6"/>
      <c r="AF248" s="6"/>
      <c r="AG248" s="9"/>
      <c r="AH248" s="9"/>
      <c r="AI248" s="9"/>
      <c r="AJ248" s="9"/>
      <c r="AK248" s="9"/>
      <c r="AL248" s="9"/>
      <c r="AM248" s="6"/>
      <c r="AN248" s="5"/>
      <c r="AO248" s="8"/>
      <c r="AP248" s="8"/>
      <c r="AQ248" s="8"/>
      <c r="AR248" s="9"/>
      <c r="AS248" s="9"/>
      <c r="AT248" s="9"/>
      <c r="AU248" s="9"/>
      <c r="AV248" s="9"/>
      <c r="AW248" s="9"/>
      <c r="AX248" s="9"/>
      <c r="AY248" s="9"/>
      <c r="AZ248" s="9"/>
      <c r="BA248" s="9"/>
      <c r="BB248" s="9"/>
      <c r="BC248" s="9"/>
      <c r="BD248" s="9"/>
      <c r="BE248" s="9"/>
      <c r="BF248" s="8"/>
      <c r="BG248" s="8"/>
      <c r="BH248" s="8"/>
      <c r="BI248" s="8"/>
      <c r="BJ248" s="8"/>
      <c r="BK248" s="8"/>
      <c r="BL248" s="8"/>
    </row>
    <row r="249" spans="1:64" ht="11.25">
      <c r="A249" s="6"/>
      <c r="B249" s="8"/>
      <c r="C249" s="8"/>
      <c r="D249" s="8"/>
      <c r="E249" s="8"/>
      <c r="F249" s="8"/>
      <c r="G249" s="8"/>
      <c r="H249" s="8"/>
      <c r="I249" s="5"/>
      <c r="J249" s="6"/>
      <c r="K249" s="5"/>
      <c r="L249" s="5"/>
      <c r="M249" s="6"/>
      <c r="N249" s="6"/>
      <c r="O249" s="38"/>
      <c r="P249" s="6"/>
      <c r="Q249" s="6"/>
      <c r="R249" s="6"/>
      <c r="S249" s="6"/>
      <c r="T249" s="6"/>
      <c r="U249" s="6"/>
      <c r="V249" s="6"/>
      <c r="W249" s="6"/>
      <c r="X249" s="6"/>
      <c r="Y249" s="6"/>
      <c r="Z249" s="6"/>
      <c r="AA249" s="38"/>
      <c r="AB249" s="6"/>
      <c r="AC249" s="6"/>
      <c r="AD249" s="6"/>
      <c r="AE249" s="6"/>
      <c r="AF249" s="6"/>
      <c r="AG249" s="9"/>
      <c r="AH249" s="9"/>
      <c r="AI249" s="9"/>
      <c r="AJ249" s="9"/>
      <c r="AK249" s="9"/>
      <c r="AL249" s="9"/>
      <c r="AM249" s="6"/>
      <c r="AN249" s="5"/>
      <c r="AO249" s="8"/>
      <c r="AP249" s="8"/>
      <c r="AQ249" s="8"/>
      <c r="AR249" s="9"/>
      <c r="AS249" s="9"/>
      <c r="AT249" s="9"/>
      <c r="AU249" s="9"/>
      <c r="AV249" s="9"/>
      <c r="AW249" s="9"/>
      <c r="AX249" s="9"/>
      <c r="AY249" s="9"/>
      <c r="AZ249" s="9"/>
      <c r="BA249" s="9"/>
      <c r="BB249" s="9"/>
      <c r="BC249" s="9"/>
      <c r="BD249" s="9"/>
      <c r="BE249" s="9"/>
      <c r="BF249" s="8"/>
      <c r="BG249" s="8"/>
      <c r="BH249" s="8"/>
      <c r="BI249" s="8"/>
      <c r="BJ249" s="8"/>
      <c r="BK249" s="8"/>
      <c r="BL249" s="8"/>
    </row>
    <row r="250" spans="1:64" ht="11.25">
      <c r="A250" s="6"/>
      <c r="B250" s="8"/>
      <c r="C250" s="8"/>
      <c r="D250" s="8"/>
      <c r="E250" s="8"/>
      <c r="F250" s="8"/>
      <c r="G250" s="8"/>
      <c r="H250" s="8"/>
      <c r="I250" s="5"/>
      <c r="J250" s="6"/>
      <c r="K250" s="5"/>
      <c r="L250" s="5"/>
      <c r="M250" s="6"/>
      <c r="N250" s="6"/>
      <c r="O250" s="38"/>
      <c r="P250" s="6"/>
      <c r="Q250" s="6"/>
      <c r="R250" s="6"/>
      <c r="S250" s="6"/>
      <c r="T250" s="6"/>
      <c r="U250" s="6"/>
      <c r="V250" s="6"/>
      <c r="W250" s="6"/>
      <c r="X250" s="6"/>
      <c r="Y250" s="6"/>
      <c r="Z250" s="6"/>
      <c r="AA250" s="38"/>
      <c r="AB250" s="6"/>
      <c r="AC250" s="6"/>
      <c r="AD250" s="6"/>
      <c r="AE250" s="6"/>
      <c r="AF250" s="6"/>
      <c r="AG250" s="9"/>
      <c r="AH250" s="9"/>
      <c r="AI250" s="9"/>
      <c r="AJ250" s="9"/>
      <c r="AK250" s="9"/>
      <c r="AL250" s="9"/>
      <c r="AM250" s="6"/>
      <c r="AN250" s="5"/>
      <c r="AO250" s="8"/>
      <c r="AP250" s="8"/>
      <c r="AQ250" s="8"/>
      <c r="AR250" s="9"/>
      <c r="AS250" s="9"/>
      <c r="AT250" s="9"/>
      <c r="AU250" s="9"/>
      <c r="AV250" s="9"/>
      <c r="AW250" s="9"/>
      <c r="AX250" s="9"/>
      <c r="AY250" s="9"/>
      <c r="AZ250" s="9"/>
      <c r="BA250" s="9"/>
      <c r="BB250" s="9"/>
      <c r="BC250" s="9"/>
      <c r="BD250" s="9"/>
      <c r="BE250" s="9"/>
      <c r="BF250" s="8"/>
      <c r="BG250" s="8"/>
      <c r="BH250" s="8"/>
      <c r="BI250" s="8"/>
      <c r="BJ250" s="8"/>
      <c r="BK250" s="8"/>
      <c r="BL250" s="8"/>
    </row>
    <row r="251" spans="1:64" ht="11.25">
      <c r="A251" s="6"/>
      <c r="B251" s="8"/>
      <c r="C251" s="8"/>
      <c r="D251" s="8"/>
      <c r="E251" s="8"/>
      <c r="F251" s="8"/>
      <c r="G251" s="8"/>
      <c r="H251" s="8"/>
      <c r="I251" s="5"/>
      <c r="J251" s="6"/>
      <c r="K251" s="5"/>
      <c r="L251" s="5"/>
      <c r="M251" s="6"/>
      <c r="N251" s="6"/>
      <c r="O251" s="38"/>
      <c r="P251" s="6"/>
      <c r="Q251" s="6"/>
      <c r="R251" s="6"/>
      <c r="S251" s="6"/>
      <c r="T251" s="6"/>
      <c r="U251" s="6"/>
      <c r="V251" s="6"/>
      <c r="W251" s="6"/>
      <c r="X251" s="6"/>
      <c r="Y251" s="6"/>
      <c r="Z251" s="6"/>
      <c r="AA251" s="38"/>
      <c r="AB251" s="6"/>
      <c r="AC251" s="6"/>
      <c r="AD251" s="6"/>
      <c r="AE251" s="6"/>
      <c r="AF251" s="6"/>
      <c r="AG251" s="9"/>
      <c r="AH251" s="9"/>
      <c r="AI251" s="9"/>
      <c r="AJ251" s="9"/>
      <c r="AK251" s="9"/>
      <c r="AL251" s="9"/>
      <c r="AM251" s="6"/>
      <c r="AN251" s="5"/>
      <c r="AO251" s="8"/>
      <c r="AP251" s="8"/>
      <c r="AQ251" s="8"/>
      <c r="AR251" s="9"/>
      <c r="AS251" s="9"/>
      <c r="AT251" s="9"/>
      <c r="AU251" s="9"/>
      <c r="AV251" s="9"/>
      <c r="AW251" s="9"/>
      <c r="AX251" s="9"/>
      <c r="AY251" s="9"/>
      <c r="AZ251" s="9"/>
      <c r="BA251" s="9"/>
      <c r="BB251" s="9"/>
      <c r="BC251" s="9"/>
      <c r="BD251" s="9"/>
      <c r="BE251" s="9"/>
      <c r="BF251" s="8"/>
      <c r="BG251" s="8"/>
      <c r="BH251" s="8"/>
      <c r="BI251" s="8"/>
      <c r="BJ251" s="8"/>
      <c r="BK251" s="8"/>
      <c r="BL251" s="8"/>
    </row>
    <row r="252" spans="1:64" ht="13.5" customHeight="1">
      <c r="A252" s="6"/>
      <c r="B252" s="8"/>
      <c r="C252" s="8"/>
      <c r="D252" s="8"/>
      <c r="E252" s="8"/>
      <c r="F252" s="8"/>
      <c r="G252" s="8"/>
      <c r="H252" s="8"/>
      <c r="I252" s="5"/>
      <c r="J252" s="6"/>
      <c r="K252" s="5"/>
      <c r="L252" s="5"/>
      <c r="M252" s="6"/>
      <c r="N252" s="6"/>
      <c r="O252" s="38"/>
      <c r="P252" s="6"/>
      <c r="Q252" s="6"/>
      <c r="R252" s="6"/>
      <c r="S252" s="6"/>
      <c r="T252" s="6"/>
      <c r="U252" s="6"/>
      <c r="V252" s="6"/>
      <c r="W252" s="6"/>
      <c r="X252" s="6"/>
      <c r="Y252" s="6"/>
      <c r="Z252" s="6"/>
      <c r="AA252" s="38"/>
      <c r="AB252" s="6"/>
      <c r="AC252" s="6"/>
      <c r="AD252" s="6"/>
      <c r="AE252" s="6"/>
      <c r="AF252" s="6"/>
      <c r="AG252" s="9"/>
      <c r="AH252" s="9"/>
      <c r="AI252" s="9"/>
      <c r="AJ252" s="9"/>
      <c r="AK252" s="9"/>
      <c r="AL252" s="9"/>
      <c r="AM252" s="6"/>
      <c r="AN252" s="5"/>
      <c r="AO252" s="8"/>
      <c r="AP252" s="8"/>
      <c r="AQ252" s="8"/>
      <c r="AR252" s="9"/>
      <c r="AS252" s="9"/>
      <c r="AT252" s="9"/>
      <c r="AU252" s="9"/>
      <c r="AV252" s="9"/>
      <c r="AW252" s="9"/>
      <c r="AX252" s="9"/>
      <c r="AY252" s="9"/>
      <c r="AZ252" s="9"/>
      <c r="BA252" s="9"/>
      <c r="BB252" s="9"/>
      <c r="BC252" s="9"/>
      <c r="BD252" s="9"/>
      <c r="BE252" s="9"/>
      <c r="BF252" s="8"/>
      <c r="BG252" s="8"/>
      <c r="BH252" s="8"/>
      <c r="BI252" s="8"/>
      <c r="BJ252" s="8"/>
      <c r="BK252" s="8"/>
      <c r="BL252" s="8"/>
    </row>
    <row r="253" spans="1:64" ht="11.25">
      <c r="A253" s="6"/>
      <c r="B253" s="8"/>
      <c r="C253" s="8"/>
      <c r="D253" s="8"/>
      <c r="E253" s="8"/>
      <c r="F253" s="8"/>
      <c r="G253" s="8"/>
      <c r="H253" s="8"/>
      <c r="I253" s="5"/>
      <c r="J253" s="6"/>
      <c r="K253" s="5"/>
      <c r="L253" s="5"/>
      <c r="M253" s="6"/>
      <c r="N253" s="6"/>
      <c r="O253" s="38"/>
      <c r="P253" s="6"/>
      <c r="Q253" s="6"/>
      <c r="R253" s="6"/>
      <c r="S253" s="6"/>
      <c r="T253" s="6"/>
      <c r="U253" s="6"/>
      <c r="V253" s="6"/>
      <c r="W253" s="6"/>
      <c r="X253" s="6"/>
      <c r="Y253" s="6"/>
      <c r="Z253" s="6"/>
      <c r="AA253" s="38"/>
      <c r="AB253" s="6"/>
      <c r="AC253" s="6"/>
      <c r="AD253" s="6"/>
      <c r="AE253" s="6"/>
      <c r="AF253" s="6"/>
      <c r="AG253" s="9"/>
      <c r="AH253" s="9"/>
      <c r="AI253" s="9"/>
      <c r="AJ253" s="9"/>
      <c r="AK253" s="9"/>
      <c r="AL253" s="9"/>
      <c r="AM253" s="6"/>
      <c r="AN253" s="5"/>
      <c r="AO253" s="8"/>
      <c r="AP253" s="8"/>
      <c r="AQ253" s="8"/>
      <c r="AR253" s="9"/>
      <c r="AS253" s="9"/>
      <c r="AT253" s="9"/>
      <c r="AU253" s="9"/>
      <c r="AV253" s="9"/>
      <c r="AW253" s="9"/>
      <c r="AX253" s="9"/>
      <c r="AY253" s="9"/>
      <c r="AZ253" s="9"/>
      <c r="BA253" s="9"/>
      <c r="BB253" s="9"/>
      <c r="BC253" s="9"/>
      <c r="BD253" s="9"/>
      <c r="BE253" s="9"/>
      <c r="BF253" s="8"/>
      <c r="BG253" s="8"/>
      <c r="BH253" s="8"/>
      <c r="BI253" s="8"/>
      <c r="BJ253" s="8"/>
      <c r="BK253" s="8"/>
      <c r="BL253" s="8"/>
    </row>
    <row r="254" spans="1:64" ht="13.5" customHeight="1">
      <c r="A254" s="6"/>
      <c r="B254" s="8"/>
      <c r="C254" s="8"/>
      <c r="D254" s="8"/>
      <c r="E254" s="8"/>
      <c r="F254" s="8"/>
      <c r="G254" s="8"/>
      <c r="H254" s="8"/>
      <c r="I254" s="5"/>
      <c r="J254" s="6"/>
      <c r="K254" s="5"/>
      <c r="L254" s="5"/>
      <c r="M254" s="6"/>
      <c r="N254" s="6"/>
      <c r="O254" s="38"/>
      <c r="P254" s="6"/>
      <c r="Q254" s="6"/>
      <c r="R254" s="6"/>
      <c r="S254" s="6"/>
      <c r="T254" s="6"/>
      <c r="U254" s="6"/>
      <c r="V254" s="6"/>
      <c r="W254" s="6"/>
      <c r="X254" s="6"/>
      <c r="Y254" s="6"/>
      <c r="Z254" s="6"/>
      <c r="AA254" s="38"/>
      <c r="AB254" s="6"/>
      <c r="AC254" s="6"/>
      <c r="AD254" s="6"/>
      <c r="AE254" s="6"/>
      <c r="AF254" s="6"/>
      <c r="AG254" s="9"/>
      <c r="AH254" s="9"/>
      <c r="AI254" s="9"/>
      <c r="AJ254" s="9"/>
      <c r="AK254" s="9"/>
      <c r="AL254" s="9"/>
      <c r="AM254" s="6"/>
      <c r="AN254" s="5"/>
      <c r="AO254" s="8"/>
      <c r="AP254" s="8"/>
      <c r="AQ254" s="8"/>
      <c r="AR254" s="9"/>
      <c r="AS254" s="9"/>
      <c r="AT254" s="9"/>
      <c r="AU254" s="9"/>
      <c r="AV254" s="9"/>
      <c r="AW254" s="9"/>
      <c r="AX254" s="9"/>
      <c r="AY254" s="9"/>
      <c r="AZ254" s="9"/>
      <c r="BA254" s="9"/>
      <c r="BB254" s="9"/>
      <c r="BC254" s="9"/>
      <c r="BD254" s="9"/>
      <c r="BE254" s="9"/>
      <c r="BF254" s="8"/>
      <c r="BG254" s="8"/>
      <c r="BH254" s="8"/>
      <c r="BI254" s="8"/>
      <c r="BJ254" s="8"/>
      <c r="BK254" s="8"/>
      <c r="BL254" s="8"/>
    </row>
    <row r="255" spans="1:64" ht="11.25">
      <c r="A255" s="6"/>
      <c r="B255" s="8"/>
      <c r="C255" s="8"/>
      <c r="D255" s="8"/>
      <c r="E255" s="8"/>
      <c r="F255" s="8"/>
      <c r="G255" s="8"/>
      <c r="H255" s="8"/>
      <c r="I255" s="5"/>
      <c r="J255" s="6"/>
      <c r="K255" s="5"/>
      <c r="L255" s="5"/>
      <c r="M255" s="6"/>
      <c r="N255" s="6"/>
      <c r="O255" s="38"/>
      <c r="P255" s="6"/>
      <c r="Q255" s="6"/>
      <c r="R255" s="6"/>
      <c r="S255" s="6"/>
      <c r="T255" s="6"/>
      <c r="U255" s="6"/>
      <c r="V255" s="6"/>
      <c r="W255" s="6"/>
      <c r="X255" s="6"/>
      <c r="Y255" s="6"/>
      <c r="Z255" s="6"/>
      <c r="AA255" s="38"/>
      <c r="AB255" s="6"/>
      <c r="AC255" s="6"/>
      <c r="AD255" s="6"/>
      <c r="AE255" s="6"/>
      <c r="AF255" s="6"/>
      <c r="AG255" s="9"/>
      <c r="AH255" s="9"/>
      <c r="AI255" s="9"/>
      <c r="AJ255" s="9"/>
      <c r="AK255" s="9"/>
      <c r="AL255" s="9"/>
      <c r="AM255" s="6"/>
      <c r="AN255" s="5"/>
      <c r="AO255" s="8"/>
      <c r="AP255" s="8"/>
      <c r="AQ255" s="8"/>
      <c r="AR255" s="9"/>
      <c r="AS255" s="9"/>
      <c r="AT255" s="9"/>
      <c r="AU255" s="9"/>
      <c r="AV255" s="9"/>
      <c r="AW255" s="9"/>
      <c r="AX255" s="9"/>
      <c r="AY255" s="9"/>
      <c r="AZ255" s="9"/>
      <c r="BA255" s="9"/>
      <c r="BB255" s="9"/>
      <c r="BC255" s="9"/>
      <c r="BD255" s="9"/>
      <c r="BE255" s="9"/>
      <c r="BF255" s="8"/>
      <c r="BG255" s="8"/>
      <c r="BH255" s="8"/>
      <c r="BI255" s="8"/>
      <c r="BJ255" s="8"/>
      <c r="BK255" s="8"/>
      <c r="BL255" s="8"/>
    </row>
    <row r="256" spans="1:64" ht="11.25">
      <c r="A256" s="6"/>
      <c r="B256" s="8"/>
      <c r="C256" s="8"/>
      <c r="D256" s="8"/>
      <c r="E256" s="8"/>
      <c r="F256" s="8"/>
      <c r="G256" s="8"/>
      <c r="H256" s="8"/>
      <c r="I256" s="5"/>
      <c r="J256" s="6"/>
      <c r="K256" s="5"/>
      <c r="L256" s="5"/>
      <c r="M256" s="6"/>
      <c r="N256" s="6"/>
      <c r="O256" s="38"/>
      <c r="P256" s="6"/>
      <c r="Q256" s="6"/>
      <c r="R256" s="6"/>
      <c r="S256" s="6"/>
      <c r="T256" s="6"/>
      <c r="U256" s="6"/>
      <c r="V256" s="6"/>
      <c r="W256" s="6"/>
      <c r="X256" s="6"/>
      <c r="Y256" s="6"/>
      <c r="Z256" s="6"/>
      <c r="AA256" s="38"/>
      <c r="AB256" s="6"/>
      <c r="AC256" s="6"/>
      <c r="AD256" s="6"/>
      <c r="AE256" s="6"/>
      <c r="AF256" s="6"/>
      <c r="AG256" s="9"/>
      <c r="AH256" s="9"/>
      <c r="AI256" s="9"/>
      <c r="AJ256" s="9"/>
      <c r="AK256" s="9"/>
      <c r="AL256" s="9"/>
      <c r="AM256" s="6"/>
      <c r="AN256" s="5"/>
      <c r="AO256" s="8"/>
      <c r="AP256" s="8"/>
      <c r="AQ256" s="8"/>
      <c r="AR256" s="9"/>
      <c r="AS256" s="9"/>
      <c r="AT256" s="9"/>
      <c r="AU256" s="9"/>
      <c r="AV256" s="9"/>
      <c r="AW256" s="9"/>
      <c r="AX256" s="9"/>
      <c r="AY256" s="9"/>
      <c r="AZ256" s="9"/>
      <c r="BA256" s="9"/>
      <c r="BB256" s="9"/>
      <c r="BC256" s="9"/>
      <c r="BD256" s="9"/>
      <c r="BE256" s="9"/>
      <c r="BF256" s="8"/>
      <c r="BG256" s="8"/>
      <c r="BH256" s="8"/>
      <c r="BI256" s="8"/>
      <c r="BJ256" s="8"/>
      <c r="BK256" s="8"/>
      <c r="BL256" s="8"/>
    </row>
    <row r="257" spans="1:64" ht="11.25">
      <c r="A257" s="6"/>
      <c r="B257" s="8"/>
      <c r="C257" s="8"/>
      <c r="G257" s="8"/>
      <c r="H257" s="8"/>
      <c r="I257" s="5"/>
      <c r="J257" s="6"/>
      <c r="K257" s="5"/>
      <c r="L257" s="5"/>
      <c r="M257" s="6"/>
      <c r="N257" s="6"/>
      <c r="O257" s="38"/>
      <c r="P257" s="6"/>
      <c r="Q257" s="6"/>
      <c r="R257" s="6"/>
      <c r="S257" s="6"/>
      <c r="T257" s="6"/>
      <c r="U257" s="6"/>
      <c r="V257" s="6"/>
      <c r="W257" s="6"/>
      <c r="X257" s="6"/>
      <c r="Y257" s="6"/>
      <c r="Z257" s="6"/>
      <c r="AA257" s="38"/>
      <c r="AB257" s="6"/>
      <c r="AC257" s="6"/>
      <c r="AD257" s="6"/>
      <c r="AE257" s="6"/>
      <c r="AF257" s="6"/>
      <c r="AG257" s="9"/>
      <c r="AH257" s="9"/>
      <c r="AI257" s="9"/>
      <c r="AJ257" s="9"/>
      <c r="AK257" s="9"/>
      <c r="AL257" s="9"/>
      <c r="AM257" s="6"/>
      <c r="AN257" s="5"/>
      <c r="AO257" s="8"/>
      <c r="AP257" s="8"/>
      <c r="AQ257" s="8"/>
      <c r="AR257" s="9"/>
      <c r="AS257" s="9"/>
      <c r="AT257" s="9"/>
      <c r="AU257" s="9"/>
      <c r="AV257" s="9"/>
      <c r="AW257" s="9"/>
      <c r="AX257" s="9"/>
      <c r="AY257" s="9"/>
      <c r="AZ257" s="9"/>
      <c r="BA257" s="9"/>
      <c r="BB257" s="9"/>
      <c r="BC257" s="9"/>
      <c r="BD257" s="9"/>
      <c r="BE257" s="9"/>
      <c r="BF257" s="8"/>
      <c r="BG257" s="8"/>
      <c r="BH257" s="8"/>
      <c r="BI257" s="8"/>
      <c r="BJ257" s="8"/>
      <c r="BK257" s="8"/>
      <c r="BL257" s="8"/>
    </row>
    <row r="258" spans="1:64" ht="13.5" customHeight="1">
      <c r="A258" s="6"/>
      <c r="B258" s="8"/>
      <c r="C258" s="8"/>
      <c r="G258" s="8"/>
      <c r="H258" s="8"/>
      <c r="I258" s="5"/>
      <c r="J258" s="6"/>
      <c r="K258" s="5"/>
      <c r="L258" s="5"/>
      <c r="M258" s="6"/>
      <c r="N258" s="6"/>
      <c r="O258" s="38"/>
      <c r="P258" s="6"/>
      <c r="Q258" s="6"/>
      <c r="R258" s="6"/>
      <c r="S258" s="6"/>
      <c r="T258" s="6"/>
      <c r="U258" s="6"/>
      <c r="V258" s="6"/>
      <c r="W258" s="6"/>
      <c r="X258" s="6"/>
      <c r="Y258" s="6"/>
      <c r="Z258" s="6"/>
      <c r="AA258" s="38"/>
      <c r="AB258" s="6"/>
      <c r="AC258" s="6"/>
      <c r="AD258" s="6"/>
      <c r="AE258" s="6"/>
      <c r="AF258" s="6"/>
      <c r="AG258" s="9"/>
      <c r="AH258" s="9"/>
      <c r="AI258" s="9"/>
      <c r="AJ258" s="9"/>
      <c r="AK258" s="9"/>
      <c r="AL258" s="9"/>
      <c r="AM258" s="6"/>
      <c r="AN258" s="5"/>
      <c r="AO258" s="8"/>
      <c r="AP258" s="8"/>
      <c r="AQ258" s="8"/>
      <c r="AR258" s="9"/>
      <c r="AS258" s="9"/>
      <c r="AT258" s="9"/>
      <c r="AU258" s="9"/>
      <c r="AV258" s="9"/>
      <c r="AW258" s="9"/>
      <c r="AX258" s="9"/>
      <c r="AY258" s="9"/>
      <c r="AZ258" s="9"/>
      <c r="BA258" s="9"/>
      <c r="BB258" s="9"/>
      <c r="BC258" s="9"/>
      <c r="BD258" s="9"/>
      <c r="BE258" s="9"/>
      <c r="BF258" s="8"/>
      <c r="BG258" s="8"/>
      <c r="BH258" s="8"/>
      <c r="BI258" s="8"/>
      <c r="BJ258" s="8"/>
      <c r="BK258" s="8"/>
      <c r="BL258" s="8"/>
    </row>
    <row r="259" ht="11.25">
      <c r="AG259" s="9"/>
    </row>
  </sheetData>
  <sheetProtection/>
  <mergeCells count="1607">
    <mergeCell ref="AO3:AO4"/>
    <mergeCell ref="AL3:AL4"/>
    <mergeCell ref="V3:V4"/>
    <mergeCell ref="BO3:BO4"/>
    <mergeCell ref="BN3:BN4"/>
    <mergeCell ref="BL3:BL4"/>
    <mergeCell ref="BK3:BK4"/>
    <mergeCell ref="BH3:BH4"/>
    <mergeCell ref="BC3:BC4"/>
    <mergeCell ref="BD3:BD4"/>
    <mergeCell ref="BP3:BP4"/>
    <mergeCell ref="AK137:AK138"/>
    <mergeCell ref="AK127:AK128"/>
    <mergeCell ref="AK129:AK130"/>
    <mergeCell ref="AK133:AK134"/>
    <mergeCell ref="AK135:AK136"/>
    <mergeCell ref="AK99:AK100"/>
    <mergeCell ref="AK101:AK102"/>
    <mergeCell ref="AK103:AK104"/>
    <mergeCell ref="AK105:AK106"/>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33:AK34"/>
    <mergeCell ref="AK43:AK44"/>
    <mergeCell ref="AK45:AK46"/>
    <mergeCell ref="AK47:AK48"/>
    <mergeCell ref="AK49:AK50"/>
    <mergeCell ref="AK51:AK52"/>
    <mergeCell ref="AK21:AK22"/>
    <mergeCell ref="AK23:AK24"/>
    <mergeCell ref="AK25:AK26"/>
    <mergeCell ref="AK27:AK28"/>
    <mergeCell ref="AK29:AK30"/>
    <mergeCell ref="AK31:AK32"/>
    <mergeCell ref="V37:V38"/>
    <mergeCell ref="P147:R147"/>
    <mergeCell ref="S147:U147"/>
    <mergeCell ref="O146:O147"/>
    <mergeCell ref="V146:V147"/>
    <mergeCell ref="V69:V70"/>
    <mergeCell ref="V97:V98"/>
    <mergeCell ref="V115:V116"/>
    <mergeCell ref="V111:V112"/>
    <mergeCell ref="V101:V102"/>
    <mergeCell ref="O143:Q143"/>
    <mergeCell ref="R143:T143"/>
    <mergeCell ref="V81:V82"/>
    <mergeCell ref="AI127:AI128"/>
    <mergeCell ref="AJ123:AJ124"/>
    <mergeCell ref="AJ125:AJ126"/>
    <mergeCell ref="AJ127:AJ128"/>
    <mergeCell ref="AI111:AI112"/>
    <mergeCell ref="AJ111:AJ112"/>
    <mergeCell ref="AF111:AF112"/>
    <mergeCell ref="BP123:BP124"/>
    <mergeCell ref="BP125:BP126"/>
    <mergeCell ref="BP127:BP128"/>
    <mergeCell ref="BP111:BP112"/>
    <mergeCell ref="BP113:BP114"/>
    <mergeCell ref="BP115:BP116"/>
    <mergeCell ref="BP107:BP108"/>
    <mergeCell ref="BP109:BP110"/>
    <mergeCell ref="BP117:BP118"/>
    <mergeCell ref="BP119:BP120"/>
    <mergeCell ref="BP121:BP122"/>
    <mergeCell ref="V105:V106"/>
    <mergeCell ref="BN111:BN112"/>
    <mergeCell ref="AK121:AK122"/>
    <mergeCell ref="AK107:AK108"/>
    <mergeCell ref="BK111:BK112"/>
    <mergeCell ref="BP89:BP90"/>
    <mergeCell ref="BP91:BP92"/>
    <mergeCell ref="BP93:BP94"/>
    <mergeCell ref="BP95:BP96"/>
    <mergeCell ref="BP97:BP98"/>
    <mergeCell ref="BP141:BP142"/>
    <mergeCell ref="BP99:BP100"/>
    <mergeCell ref="BP101:BP102"/>
    <mergeCell ref="BP103:BP104"/>
    <mergeCell ref="BP105:BP106"/>
    <mergeCell ref="BP77:BP78"/>
    <mergeCell ref="BP79:BP80"/>
    <mergeCell ref="BP81:BP82"/>
    <mergeCell ref="BP83:BP84"/>
    <mergeCell ref="BP85:BP86"/>
    <mergeCell ref="BP87:BP88"/>
    <mergeCell ref="BP65:BP66"/>
    <mergeCell ref="BP67:BP68"/>
    <mergeCell ref="BP69:BP70"/>
    <mergeCell ref="BP71:BP72"/>
    <mergeCell ref="BP73:BP74"/>
    <mergeCell ref="BP75:BP76"/>
    <mergeCell ref="BP53:BP54"/>
    <mergeCell ref="BP55:BP56"/>
    <mergeCell ref="BP57:BP58"/>
    <mergeCell ref="BP59:BP60"/>
    <mergeCell ref="BP61:BP62"/>
    <mergeCell ref="BP63:BP64"/>
    <mergeCell ref="BP41:BP42"/>
    <mergeCell ref="BP43:BP44"/>
    <mergeCell ref="BP45:BP46"/>
    <mergeCell ref="BP47:BP48"/>
    <mergeCell ref="BP49:BP50"/>
    <mergeCell ref="BP51:BP52"/>
    <mergeCell ref="BP29:BP30"/>
    <mergeCell ref="BP31:BP32"/>
    <mergeCell ref="BP33:BP34"/>
    <mergeCell ref="BP35:BP36"/>
    <mergeCell ref="BP37:BP38"/>
    <mergeCell ref="BP39:BP40"/>
    <mergeCell ref="BO85:BO86"/>
    <mergeCell ref="BO59:BO60"/>
    <mergeCell ref="BO33:BO34"/>
    <mergeCell ref="BP15:BP16"/>
    <mergeCell ref="BP17:BP18"/>
    <mergeCell ref="BP19:BP20"/>
    <mergeCell ref="BP21:BP22"/>
    <mergeCell ref="BP23:BP24"/>
    <mergeCell ref="BP25:BP26"/>
    <mergeCell ref="BP27:BP28"/>
    <mergeCell ref="BL111:BL112"/>
    <mergeCell ref="BM111:BM112"/>
    <mergeCell ref="BP5:BP6"/>
    <mergeCell ref="BP7:BP8"/>
    <mergeCell ref="BP9:BP10"/>
    <mergeCell ref="BP11:BP12"/>
    <mergeCell ref="BP13:BP14"/>
    <mergeCell ref="BO111:BO112"/>
    <mergeCell ref="BO91:BO92"/>
    <mergeCell ref="BN107:BN108"/>
    <mergeCell ref="AG111:AG112"/>
    <mergeCell ref="AZ111:AZ112"/>
    <mergeCell ref="AO111:AO112"/>
    <mergeCell ref="AY111:AY112"/>
    <mergeCell ref="AK111:AK112"/>
    <mergeCell ref="BH107:BH108"/>
    <mergeCell ref="AY107:AY108"/>
    <mergeCell ref="AL109:AL110"/>
    <mergeCell ref="AO107:AO108"/>
    <mergeCell ref="AG107:AG108"/>
    <mergeCell ref="BI107:BI108"/>
    <mergeCell ref="BJ107:BJ108"/>
    <mergeCell ref="BK107:BK108"/>
    <mergeCell ref="AZ107:AZ108"/>
    <mergeCell ref="BG111:BG112"/>
    <mergeCell ref="BG107:BG108"/>
    <mergeCell ref="BH111:BH112"/>
    <mergeCell ref="BI111:BI112"/>
    <mergeCell ref="BJ111:BJ112"/>
    <mergeCell ref="A111:A112"/>
    <mergeCell ref="B111:B112"/>
    <mergeCell ref="C111:C112"/>
    <mergeCell ref="G111:G112"/>
    <mergeCell ref="H111:H112"/>
    <mergeCell ref="AH109:AH110"/>
    <mergeCell ref="V109:V110"/>
    <mergeCell ref="J111:J112"/>
    <mergeCell ref="AH111:AH112"/>
    <mergeCell ref="AG109:AG110"/>
    <mergeCell ref="AI107:AI108"/>
    <mergeCell ref="AJ107:AJ108"/>
    <mergeCell ref="AH107:AH108"/>
    <mergeCell ref="AK109:AK110"/>
    <mergeCell ref="AI109:AI110"/>
    <mergeCell ref="AJ109:AJ110"/>
    <mergeCell ref="BL107:BL108"/>
    <mergeCell ref="BM107:BM108"/>
    <mergeCell ref="BO107:BO108"/>
    <mergeCell ref="A109:A110"/>
    <mergeCell ref="B109:B110"/>
    <mergeCell ref="C109:C110"/>
    <mergeCell ref="G109:G110"/>
    <mergeCell ref="H109:H110"/>
    <mergeCell ref="V107:V108"/>
    <mergeCell ref="A107:A108"/>
    <mergeCell ref="B107:B108"/>
    <mergeCell ref="C107:C108"/>
    <mergeCell ref="G107:G108"/>
    <mergeCell ref="H107:H108"/>
    <mergeCell ref="BM105:BM106"/>
    <mergeCell ref="J107:J108"/>
    <mergeCell ref="BG105:BG106"/>
    <mergeCell ref="BH105:BH106"/>
    <mergeCell ref="BI105:BI106"/>
    <mergeCell ref="AI105:AI106"/>
    <mergeCell ref="AO105:AO106"/>
    <mergeCell ref="AY105:AY106"/>
    <mergeCell ref="AZ105:AZ106"/>
    <mergeCell ref="BO105:BO106"/>
    <mergeCell ref="BN105:BN106"/>
    <mergeCell ref="BJ105:BJ106"/>
    <mergeCell ref="BK105:BK106"/>
    <mergeCell ref="BL105:BL106"/>
    <mergeCell ref="AH103:AH104"/>
    <mergeCell ref="AI103:AI104"/>
    <mergeCell ref="AJ103:AJ104"/>
    <mergeCell ref="AL103:AL104"/>
    <mergeCell ref="A105:A106"/>
    <mergeCell ref="B105:B106"/>
    <mergeCell ref="C105:C106"/>
    <mergeCell ref="G105:G106"/>
    <mergeCell ref="H105:H106"/>
    <mergeCell ref="A103:A104"/>
    <mergeCell ref="AH79:AH80"/>
    <mergeCell ref="V87:V88"/>
    <mergeCell ref="J81:J82"/>
    <mergeCell ref="J79:J80"/>
    <mergeCell ref="H81:H82"/>
    <mergeCell ref="V91:V92"/>
    <mergeCell ref="AG85:AG86"/>
    <mergeCell ref="H79:H80"/>
    <mergeCell ref="H87:H88"/>
    <mergeCell ref="AG87:AG88"/>
    <mergeCell ref="V103:V104"/>
    <mergeCell ref="B103:B104"/>
    <mergeCell ref="C103:C104"/>
    <mergeCell ref="G103:G104"/>
    <mergeCell ref="H103:H104"/>
    <mergeCell ref="V99:V100"/>
    <mergeCell ref="F103:F104"/>
    <mergeCell ref="G45:G46"/>
    <mergeCell ref="AG69:AG70"/>
    <mergeCell ref="V79:V80"/>
    <mergeCell ref="V77:V78"/>
    <mergeCell ref="V71:V72"/>
    <mergeCell ref="I73:I74"/>
    <mergeCell ref="AG73:AG74"/>
    <mergeCell ref="I61:I62"/>
    <mergeCell ref="AG63:AG64"/>
    <mergeCell ref="V55:V56"/>
    <mergeCell ref="I75:I76"/>
    <mergeCell ref="I81:I82"/>
    <mergeCell ref="V65:V66"/>
    <mergeCell ref="J99:J100"/>
    <mergeCell ref="J91:J92"/>
    <mergeCell ref="V89:V90"/>
    <mergeCell ref="V83:V84"/>
    <mergeCell ref="AH67:AH68"/>
    <mergeCell ref="AH63:AH64"/>
    <mergeCell ref="AH59:AH60"/>
    <mergeCell ref="V63:V64"/>
    <mergeCell ref="AH55:AH56"/>
    <mergeCell ref="AG59:AG60"/>
    <mergeCell ref="V67:V68"/>
    <mergeCell ref="AG57:AG58"/>
    <mergeCell ref="V59:V60"/>
    <mergeCell ref="AH61:AH62"/>
    <mergeCell ref="J61:J62"/>
    <mergeCell ref="J59:J60"/>
    <mergeCell ref="J75:J76"/>
    <mergeCell ref="J71:J72"/>
    <mergeCell ref="V57:V58"/>
    <mergeCell ref="J63:J64"/>
    <mergeCell ref="V75:V76"/>
    <mergeCell ref="V73:V74"/>
    <mergeCell ref="H65:H66"/>
    <mergeCell ref="AG53:AG54"/>
    <mergeCell ref="V61:V62"/>
    <mergeCell ref="AG47:AG48"/>
    <mergeCell ref="AG67:AG68"/>
    <mergeCell ref="V47:V48"/>
    <mergeCell ref="V49:V50"/>
    <mergeCell ref="V51:V52"/>
    <mergeCell ref="AG49:AG50"/>
    <mergeCell ref="I51:I52"/>
    <mergeCell ref="J51:J52"/>
    <mergeCell ref="J47:J48"/>
    <mergeCell ref="V45:V46"/>
    <mergeCell ref="J45:J46"/>
    <mergeCell ref="J49:J50"/>
    <mergeCell ref="AG51:AG52"/>
    <mergeCell ref="AH75:AH76"/>
    <mergeCell ref="H59:H60"/>
    <mergeCell ref="I71:I72"/>
    <mergeCell ref="H53:H54"/>
    <mergeCell ref="J57:J58"/>
    <mergeCell ref="J53:J54"/>
    <mergeCell ref="J55:J56"/>
    <mergeCell ref="H67:H68"/>
    <mergeCell ref="J65:J66"/>
    <mergeCell ref="V53:V54"/>
    <mergeCell ref="AX73:AX74"/>
    <mergeCell ref="H47:H48"/>
    <mergeCell ref="H63:H64"/>
    <mergeCell ref="AX79:AX80"/>
    <mergeCell ref="AN77:AN78"/>
    <mergeCell ref="AI77:AI78"/>
    <mergeCell ref="H71:H72"/>
    <mergeCell ref="H73:H74"/>
    <mergeCell ref="I69:I70"/>
    <mergeCell ref="AI79:AI80"/>
    <mergeCell ref="BM69:BM70"/>
    <mergeCell ref="AY79:AY80"/>
    <mergeCell ref="AH71:AJ72"/>
    <mergeCell ref="AL73:AL74"/>
    <mergeCell ref="BO69:BO70"/>
    <mergeCell ref="BH73:BH74"/>
    <mergeCell ref="BJ73:BJ74"/>
    <mergeCell ref="BJ69:BJ70"/>
    <mergeCell ref="BM73:BM74"/>
    <mergeCell ref="BN69:BN70"/>
    <mergeCell ref="AY73:AY74"/>
    <mergeCell ref="AZ69:AZ70"/>
    <mergeCell ref="BH79:BH80"/>
    <mergeCell ref="AJ69:AJ70"/>
    <mergeCell ref="BO77:BO78"/>
    <mergeCell ref="BN79:BN80"/>
    <mergeCell ref="AO77:AO78"/>
    <mergeCell ref="AX77:AX78"/>
    <mergeCell ref="BN71:BN72"/>
    <mergeCell ref="BM71:BM72"/>
    <mergeCell ref="BG77:BG78"/>
    <mergeCell ref="AZ73:AZ74"/>
    <mergeCell ref="AY77:AY78"/>
    <mergeCell ref="BH71:BH72"/>
    <mergeCell ref="BG75:BG76"/>
    <mergeCell ref="BK69:BK70"/>
    <mergeCell ref="BF77:BF78"/>
    <mergeCell ref="AZ77:AZ78"/>
    <mergeCell ref="AZ75:AZ76"/>
    <mergeCell ref="BH77:BH78"/>
    <mergeCell ref="AY65:AY66"/>
    <mergeCell ref="BG69:BG70"/>
    <mergeCell ref="AX69:AX70"/>
    <mergeCell ref="BO65:BO66"/>
    <mergeCell ref="BO75:BO76"/>
    <mergeCell ref="BJ75:BJ76"/>
    <mergeCell ref="BO71:BO72"/>
    <mergeCell ref="BO67:BO68"/>
    <mergeCell ref="BH75:BH76"/>
    <mergeCell ref="BF73:BF74"/>
    <mergeCell ref="BN75:BN76"/>
    <mergeCell ref="BM75:BM76"/>
    <mergeCell ref="BK71:BK72"/>
    <mergeCell ref="BK55:BK56"/>
    <mergeCell ref="BK59:BK60"/>
    <mergeCell ref="BK61:BK62"/>
    <mergeCell ref="BK57:BK58"/>
    <mergeCell ref="BN73:BN74"/>
    <mergeCell ref="BN59:BN60"/>
    <mergeCell ref="BN61:BN62"/>
    <mergeCell ref="BM77:BM78"/>
    <mergeCell ref="BO83:BO84"/>
    <mergeCell ref="BO79:BO80"/>
    <mergeCell ref="BL91:BL92"/>
    <mergeCell ref="BK91:BK92"/>
    <mergeCell ref="BJ91:BJ92"/>
    <mergeCell ref="BM85:BM86"/>
    <mergeCell ref="BN85:BN86"/>
    <mergeCell ref="BM79:BM80"/>
    <mergeCell ref="BL85:BL86"/>
    <mergeCell ref="BK85:BK86"/>
    <mergeCell ref="BH81:BH82"/>
    <mergeCell ref="AX83:AX84"/>
    <mergeCell ref="BN77:BN78"/>
    <mergeCell ref="BM91:BM92"/>
    <mergeCell ref="BO81:BO82"/>
    <mergeCell ref="BM81:BM82"/>
    <mergeCell ref="BN81:BN82"/>
    <mergeCell ref="BM83:BM84"/>
    <mergeCell ref="BN83:BN84"/>
    <mergeCell ref="BB85:BB86"/>
    <mergeCell ref="AY83:AY84"/>
    <mergeCell ref="AX85:AX86"/>
    <mergeCell ref="BH83:BH84"/>
    <mergeCell ref="BF83:BF84"/>
    <mergeCell ref="BF85:BF86"/>
    <mergeCell ref="AZ83:AZ84"/>
    <mergeCell ref="BH85:BH86"/>
    <mergeCell ref="BH67:BH68"/>
    <mergeCell ref="BM59:BM60"/>
    <mergeCell ref="BO63:BO64"/>
    <mergeCell ref="BO73:BO74"/>
    <mergeCell ref="BJ65:BJ66"/>
    <mergeCell ref="BO61:BO62"/>
    <mergeCell ref="BN65:BN66"/>
    <mergeCell ref="BN67:BN68"/>
    <mergeCell ref="BM67:BM68"/>
    <mergeCell ref="BH69:BH70"/>
    <mergeCell ref="BJ81:BJ82"/>
    <mergeCell ref="BK81:BK82"/>
    <mergeCell ref="BI85:BI86"/>
    <mergeCell ref="BK67:BK68"/>
    <mergeCell ref="BK65:BK66"/>
    <mergeCell ref="BJ67:BJ68"/>
    <mergeCell ref="BJ79:BJ80"/>
    <mergeCell ref="BJ85:BJ86"/>
    <mergeCell ref="BK79:BK80"/>
    <mergeCell ref="BJ77:BJ78"/>
    <mergeCell ref="AI43:AI44"/>
    <mergeCell ref="AH43:AH44"/>
    <mergeCell ref="V43:V44"/>
    <mergeCell ref="AJ41:AJ42"/>
    <mergeCell ref="V35:V36"/>
    <mergeCell ref="AG39:AG40"/>
    <mergeCell ref="V41:V42"/>
    <mergeCell ref="AI37:AI38"/>
    <mergeCell ref="AI41:AI42"/>
    <mergeCell ref="V39:V40"/>
    <mergeCell ref="H77:H78"/>
    <mergeCell ref="G67:G68"/>
    <mergeCell ref="J67:J68"/>
    <mergeCell ref="J77:J78"/>
    <mergeCell ref="J69:J70"/>
    <mergeCell ref="H69:H70"/>
    <mergeCell ref="H75:H76"/>
    <mergeCell ref="G69:G70"/>
    <mergeCell ref="J73:J74"/>
    <mergeCell ref="G71:G72"/>
    <mergeCell ref="G87:G88"/>
    <mergeCell ref="G83:G84"/>
    <mergeCell ref="C71:C72"/>
    <mergeCell ref="B71:B72"/>
    <mergeCell ref="G85:G86"/>
    <mergeCell ref="B81:B82"/>
    <mergeCell ref="C81:C82"/>
    <mergeCell ref="B83:B84"/>
    <mergeCell ref="G77:G78"/>
    <mergeCell ref="G75:G76"/>
    <mergeCell ref="A91:A92"/>
    <mergeCell ref="B91:B92"/>
    <mergeCell ref="C91:C92"/>
    <mergeCell ref="B73:B74"/>
    <mergeCell ref="C85:C86"/>
    <mergeCell ref="B87:B88"/>
    <mergeCell ref="C73:C74"/>
    <mergeCell ref="A81:A82"/>
    <mergeCell ref="A79:A80"/>
    <mergeCell ref="A77:A78"/>
    <mergeCell ref="G81:G82"/>
    <mergeCell ref="B89:B90"/>
    <mergeCell ref="C89:C90"/>
    <mergeCell ref="A83:A84"/>
    <mergeCell ref="B75:B76"/>
    <mergeCell ref="B79:B80"/>
    <mergeCell ref="A75:A76"/>
    <mergeCell ref="C75:C76"/>
    <mergeCell ref="C79:C80"/>
    <mergeCell ref="C77:C78"/>
    <mergeCell ref="BN57:BN58"/>
    <mergeCell ref="BM57:BM58"/>
    <mergeCell ref="AI51:AI52"/>
    <mergeCell ref="BN55:BN56"/>
    <mergeCell ref="AY55:AY56"/>
    <mergeCell ref="AN51:AN52"/>
    <mergeCell ref="AN55:AN56"/>
    <mergeCell ref="AK53:AK54"/>
    <mergeCell ref="AH57:AH58"/>
    <mergeCell ref="AJ57:AJ58"/>
    <mergeCell ref="BM53:BM54"/>
    <mergeCell ref="BM55:BM56"/>
    <mergeCell ref="BN51:BN52"/>
    <mergeCell ref="AN57:AN58"/>
    <mergeCell ref="AJ55:AJ56"/>
    <mergeCell ref="BG55:BG56"/>
    <mergeCell ref="AK55:AK56"/>
    <mergeCell ref="AK57:AK58"/>
    <mergeCell ref="AH53:AH54"/>
    <mergeCell ref="AI57:AI58"/>
    <mergeCell ref="BN53:BN54"/>
    <mergeCell ref="AI45:AI46"/>
    <mergeCell ref="AH45:AH46"/>
    <mergeCell ref="AI49:AI50"/>
    <mergeCell ref="AI55:AI56"/>
    <mergeCell ref="AI53:AJ54"/>
    <mergeCell ref="AH49:AH50"/>
    <mergeCell ref="AJ49:AJ50"/>
    <mergeCell ref="AH51:AH52"/>
    <mergeCell ref="AH47:AH48"/>
    <mergeCell ref="AL51:AL52"/>
    <mergeCell ref="AN49:AN50"/>
    <mergeCell ref="AJ47:AJ48"/>
    <mergeCell ref="AJ51:AJ52"/>
    <mergeCell ref="AL47:AL48"/>
    <mergeCell ref="AI47:AI48"/>
    <mergeCell ref="BJ35:BJ36"/>
    <mergeCell ref="AN45:AN46"/>
    <mergeCell ref="AO49:AO50"/>
    <mergeCell ref="AJ45:AJ46"/>
    <mergeCell ref="AX45:AX46"/>
    <mergeCell ref="AN47:AN48"/>
    <mergeCell ref="AJ43:AJ44"/>
    <mergeCell ref="BJ47:BJ48"/>
    <mergeCell ref="AK35:AK36"/>
    <mergeCell ref="AK37:AK38"/>
    <mergeCell ref="BH35:BH36"/>
    <mergeCell ref="BK51:BK52"/>
    <mergeCell ref="BF45:BF46"/>
    <mergeCell ref="BF41:BF42"/>
    <mergeCell ref="AZ43:AZ44"/>
    <mergeCell ref="BF35:BF36"/>
    <mergeCell ref="AZ37:AZ38"/>
    <mergeCell ref="AZ35:AZ36"/>
    <mergeCell ref="BH39:BH40"/>
    <mergeCell ref="BG35:BG36"/>
    <mergeCell ref="AO35:AO36"/>
    <mergeCell ref="BO57:BO58"/>
    <mergeCell ref="BM37:BM38"/>
    <mergeCell ref="AN31:AN32"/>
    <mergeCell ref="AY39:AY40"/>
    <mergeCell ref="AO31:AO32"/>
    <mergeCell ref="BO51:BO52"/>
    <mergeCell ref="BM39:BM40"/>
    <mergeCell ref="BO35:BO36"/>
    <mergeCell ref="BN43:BN44"/>
    <mergeCell ref="BO47:BO48"/>
    <mergeCell ref="BO55:BO56"/>
    <mergeCell ref="BO39:BO40"/>
    <mergeCell ref="BN33:BN34"/>
    <mergeCell ref="BN47:BN48"/>
    <mergeCell ref="BO49:BO50"/>
    <mergeCell ref="BO15:BO16"/>
    <mergeCell ref="BO17:BO18"/>
    <mergeCell ref="BO53:BO54"/>
    <mergeCell ref="BO37:BO38"/>
    <mergeCell ref="BO29:BO30"/>
    <mergeCell ref="BO5:BO6"/>
    <mergeCell ref="BO13:BO14"/>
    <mergeCell ref="BO25:BO26"/>
    <mergeCell ref="BO23:BO24"/>
    <mergeCell ref="BO7:BO8"/>
    <mergeCell ref="BK23:BK24"/>
    <mergeCell ref="BM21:BM22"/>
    <mergeCell ref="BN13:BN14"/>
    <mergeCell ref="AH17:AH18"/>
    <mergeCell ref="BL11:BL12"/>
    <mergeCell ref="BK9:BK10"/>
    <mergeCell ref="BH13:BH14"/>
    <mergeCell ref="BH15:BH16"/>
    <mergeCell ref="BJ17:BJ18"/>
    <mergeCell ref="AJ15:AJ16"/>
    <mergeCell ref="BO27:BO28"/>
    <mergeCell ref="BO45:BO46"/>
    <mergeCell ref="BO41:BO42"/>
    <mergeCell ref="BO43:BO44"/>
    <mergeCell ref="BN37:BN38"/>
    <mergeCell ref="BK35:BK36"/>
    <mergeCell ref="BK37:BK38"/>
    <mergeCell ref="BM35:BM36"/>
    <mergeCell ref="BL31:BL32"/>
    <mergeCell ref="BO31:BO32"/>
    <mergeCell ref="BN31:BN32"/>
    <mergeCell ref="BM29:BM30"/>
    <mergeCell ref="BO21:BO22"/>
    <mergeCell ref="BO19:BO20"/>
    <mergeCell ref="BO9:BO10"/>
    <mergeCell ref="BO11:BO12"/>
    <mergeCell ref="BM23:BM24"/>
    <mergeCell ref="BN21:BN22"/>
    <mergeCell ref="BN19:BN20"/>
    <mergeCell ref="BM11:BM12"/>
    <mergeCell ref="BK11:BK12"/>
    <mergeCell ref="BN5:BN6"/>
    <mergeCell ref="BM5:BM6"/>
    <mergeCell ref="BM7:BM8"/>
    <mergeCell ref="BM9:BM10"/>
    <mergeCell ref="BN9:BN10"/>
    <mergeCell ref="BN11:BN12"/>
    <mergeCell ref="BN27:BN28"/>
    <mergeCell ref="AN17:AN18"/>
    <mergeCell ref="AR17:AS17"/>
    <mergeCell ref="AO21:AO22"/>
    <mergeCell ref="BG23:BG24"/>
    <mergeCell ref="BL23:BL24"/>
    <mergeCell ref="BN23:BN24"/>
    <mergeCell ref="AR21:AS21"/>
    <mergeCell ref="AO25:AO26"/>
    <mergeCell ref="BH23:BH24"/>
    <mergeCell ref="BE13:BE14"/>
    <mergeCell ref="BF11:BF12"/>
    <mergeCell ref="BG11:BG12"/>
    <mergeCell ref="BN29:BN30"/>
    <mergeCell ref="BK21:BK22"/>
    <mergeCell ref="BJ21:BJ22"/>
    <mergeCell ref="BJ19:BJ20"/>
    <mergeCell ref="BH21:BH22"/>
    <mergeCell ref="BL15:BL16"/>
    <mergeCell ref="BF27:BF28"/>
    <mergeCell ref="AO27:AO28"/>
    <mergeCell ref="AY25:AY26"/>
    <mergeCell ref="AN5:AN6"/>
    <mergeCell ref="AN11:AN12"/>
    <mergeCell ref="AL7:AL8"/>
    <mergeCell ref="AL17:AL18"/>
    <mergeCell ref="AO17:AO18"/>
    <mergeCell ref="AN15:AN16"/>
    <mergeCell ref="AX7:AX8"/>
    <mergeCell ref="AX13:AX14"/>
    <mergeCell ref="AJ23:AJ24"/>
    <mergeCell ref="AL23:AL24"/>
    <mergeCell ref="AL15:AL16"/>
    <mergeCell ref="AL21:AL22"/>
    <mergeCell ref="AI23:AI24"/>
    <mergeCell ref="AJ9:AJ10"/>
    <mergeCell ref="AK11:AK12"/>
    <mergeCell ref="AK13:AK14"/>
    <mergeCell ref="AK15:AK16"/>
    <mergeCell ref="AK17:AK18"/>
    <mergeCell ref="AI21:AI22"/>
    <mergeCell ref="AJ7:AJ8"/>
    <mergeCell ref="AI15:AI16"/>
    <mergeCell ref="AJ17:AJ18"/>
    <mergeCell ref="AI17:AI18"/>
    <mergeCell ref="AJ19:AJ20"/>
    <mergeCell ref="AJ21:AJ22"/>
    <mergeCell ref="AJ11:AJ12"/>
    <mergeCell ref="AI9:AI10"/>
    <mergeCell ref="H37:H38"/>
    <mergeCell ref="G37:G38"/>
    <mergeCell ref="G43:G44"/>
    <mergeCell ref="J43:J44"/>
    <mergeCell ref="J41:J42"/>
    <mergeCell ref="H45:H46"/>
    <mergeCell ref="H39:H40"/>
    <mergeCell ref="I39:I40"/>
    <mergeCell ref="J39:J40"/>
    <mergeCell ref="H43:H44"/>
    <mergeCell ref="G47:G48"/>
    <mergeCell ref="G53:G54"/>
    <mergeCell ref="C47:C48"/>
    <mergeCell ref="H51:H52"/>
    <mergeCell ref="H55:H56"/>
    <mergeCell ref="H49:H50"/>
    <mergeCell ref="F51:F52"/>
    <mergeCell ref="F53:F54"/>
    <mergeCell ref="F55:F56"/>
    <mergeCell ref="G57:G58"/>
    <mergeCell ref="C65:C66"/>
    <mergeCell ref="C55:C56"/>
    <mergeCell ref="B55:B56"/>
    <mergeCell ref="C53:C54"/>
    <mergeCell ref="I55:I56"/>
    <mergeCell ref="G63:G64"/>
    <mergeCell ref="H61:H62"/>
    <mergeCell ref="G59:G60"/>
    <mergeCell ref="H57:H58"/>
    <mergeCell ref="B77:B78"/>
    <mergeCell ref="A59:A60"/>
    <mergeCell ref="C63:C64"/>
    <mergeCell ref="B63:B64"/>
    <mergeCell ref="B67:B68"/>
    <mergeCell ref="C61:C62"/>
    <mergeCell ref="B61:B62"/>
    <mergeCell ref="C59:C60"/>
    <mergeCell ref="C67:C68"/>
    <mergeCell ref="C69:C70"/>
    <mergeCell ref="G65:G66"/>
    <mergeCell ref="A141:A142"/>
    <mergeCell ref="B141:B142"/>
    <mergeCell ref="A63:A64"/>
    <mergeCell ref="A65:A66"/>
    <mergeCell ref="A71:A72"/>
    <mergeCell ref="A73:A74"/>
    <mergeCell ref="A67:A68"/>
    <mergeCell ref="B69:B70"/>
    <mergeCell ref="A85:A86"/>
    <mergeCell ref="B85:B86"/>
    <mergeCell ref="A37:A38"/>
    <mergeCell ref="A39:A40"/>
    <mergeCell ref="B39:B40"/>
    <mergeCell ref="B59:B60"/>
    <mergeCell ref="A61:A62"/>
    <mergeCell ref="B65:B66"/>
    <mergeCell ref="A57:A58"/>
    <mergeCell ref="A55:A56"/>
    <mergeCell ref="B51:B52"/>
    <mergeCell ref="B53:B54"/>
    <mergeCell ref="A49:A50"/>
    <mergeCell ref="B49:B50"/>
    <mergeCell ref="C49:C50"/>
    <mergeCell ref="A89:A90"/>
    <mergeCell ref="A87:A88"/>
    <mergeCell ref="A69:A70"/>
    <mergeCell ref="C51:C52"/>
    <mergeCell ref="B57:B58"/>
    <mergeCell ref="C57:C58"/>
    <mergeCell ref="C83:C84"/>
    <mergeCell ref="A27:A28"/>
    <mergeCell ref="A23:A24"/>
    <mergeCell ref="B31:B32"/>
    <mergeCell ref="C33:C34"/>
    <mergeCell ref="A35:A36"/>
    <mergeCell ref="B35:B36"/>
    <mergeCell ref="A29:A30"/>
    <mergeCell ref="A31:A32"/>
    <mergeCell ref="B29:B30"/>
    <mergeCell ref="A25:A26"/>
    <mergeCell ref="B43:B44"/>
    <mergeCell ref="C41:C42"/>
    <mergeCell ref="A47:A48"/>
    <mergeCell ref="C39:C40"/>
    <mergeCell ref="A41:A42"/>
    <mergeCell ref="B41:B42"/>
    <mergeCell ref="B47:B48"/>
    <mergeCell ref="C31:C32"/>
    <mergeCell ref="B27:B28"/>
    <mergeCell ref="A53:A54"/>
    <mergeCell ref="A33:A34"/>
    <mergeCell ref="B33:B34"/>
    <mergeCell ref="B37:B38"/>
    <mergeCell ref="C35:C36"/>
    <mergeCell ref="C37:C38"/>
    <mergeCell ref="A43:A44"/>
    <mergeCell ref="A51:A52"/>
    <mergeCell ref="A45:A46"/>
    <mergeCell ref="B45:B46"/>
    <mergeCell ref="B19:B20"/>
    <mergeCell ref="C19:C20"/>
    <mergeCell ref="B23:B24"/>
    <mergeCell ref="H25:H26"/>
    <mergeCell ref="G21:G22"/>
    <mergeCell ref="B25:B26"/>
    <mergeCell ref="C23:C24"/>
    <mergeCell ref="C25:C26"/>
    <mergeCell ref="F25:F26"/>
    <mergeCell ref="H29:H30"/>
    <mergeCell ref="G19:G20"/>
    <mergeCell ref="H23:H24"/>
    <mergeCell ref="J15:J16"/>
    <mergeCell ref="H19:H20"/>
    <mergeCell ref="H17:H18"/>
    <mergeCell ref="J19:J20"/>
    <mergeCell ref="J23:J24"/>
    <mergeCell ref="J17:J18"/>
    <mergeCell ref="G31:G32"/>
    <mergeCell ref="J29:J30"/>
    <mergeCell ref="G17:G18"/>
    <mergeCell ref="H31:H32"/>
    <mergeCell ref="AG31:AG32"/>
    <mergeCell ref="V7:V8"/>
    <mergeCell ref="V25:V26"/>
    <mergeCell ref="AG7:AG8"/>
    <mergeCell ref="H21:H22"/>
    <mergeCell ref="J13:J14"/>
    <mergeCell ref="V31:V32"/>
    <mergeCell ref="V11:V12"/>
    <mergeCell ref="V29:V30"/>
    <mergeCell ref="V5:V6"/>
    <mergeCell ref="V15:V16"/>
    <mergeCell ref="V17:V18"/>
    <mergeCell ref="V23:V24"/>
    <mergeCell ref="V27:V28"/>
    <mergeCell ref="AG5:AG6"/>
    <mergeCell ref="AI19:AI20"/>
    <mergeCell ref="AH19:AH20"/>
    <mergeCell ref="AH7:AH8"/>
    <mergeCell ref="AH5:AH6"/>
    <mergeCell ref="AH15:AH16"/>
    <mergeCell ref="AI13:AI14"/>
    <mergeCell ref="AG11:AG12"/>
    <mergeCell ref="N3:N4"/>
    <mergeCell ref="K3:K4"/>
    <mergeCell ref="L3:L4"/>
    <mergeCell ref="M3:M4"/>
    <mergeCell ref="O3:U3"/>
    <mergeCell ref="AF4:AG4"/>
    <mergeCell ref="X3:AE3"/>
    <mergeCell ref="AD4:AE4"/>
    <mergeCell ref="W3:W4"/>
    <mergeCell ref="AF3:AJ3"/>
    <mergeCell ref="G3:G4"/>
    <mergeCell ref="J3:J4"/>
    <mergeCell ref="H3:H4"/>
    <mergeCell ref="G5:G6"/>
    <mergeCell ref="J5:J6"/>
    <mergeCell ref="H5:H6"/>
    <mergeCell ref="A3:A4"/>
    <mergeCell ref="B3:B4"/>
    <mergeCell ref="C3:C4"/>
    <mergeCell ref="C13:C14"/>
    <mergeCell ref="A15:A16"/>
    <mergeCell ref="E3:E4"/>
    <mergeCell ref="A5:A6"/>
    <mergeCell ref="B5:B6"/>
    <mergeCell ref="C5:C6"/>
    <mergeCell ref="A11:A12"/>
    <mergeCell ref="A7:A8"/>
    <mergeCell ref="B7:B8"/>
    <mergeCell ref="C7:C8"/>
    <mergeCell ref="B11:B12"/>
    <mergeCell ref="A21:A22"/>
    <mergeCell ref="B21:B22"/>
    <mergeCell ref="C21:C22"/>
    <mergeCell ref="A9:A10"/>
    <mergeCell ref="B9:B10"/>
    <mergeCell ref="A19:A20"/>
    <mergeCell ref="F29:F30"/>
    <mergeCell ref="C9:C10"/>
    <mergeCell ref="C11:C12"/>
    <mergeCell ref="A17:A18"/>
    <mergeCell ref="B17:B18"/>
    <mergeCell ref="C17:C18"/>
    <mergeCell ref="A13:A14"/>
    <mergeCell ref="B13:B14"/>
    <mergeCell ref="B15:B16"/>
    <mergeCell ref="C15:C16"/>
    <mergeCell ref="C43:C44"/>
    <mergeCell ref="J33:J34"/>
    <mergeCell ref="G25:G26"/>
    <mergeCell ref="C27:C28"/>
    <mergeCell ref="J31:J32"/>
    <mergeCell ref="H33:H34"/>
    <mergeCell ref="C29:C30"/>
    <mergeCell ref="H27:H28"/>
    <mergeCell ref="J27:J28"/>
    <mergeCell ref="F27:F28"/>
    <mergeCell ref="J35:J36"/>
    <mergeCell ref="G33:G34"/>
    <mergeCell ref="C45:C46"/>
    <mergeCell ref="H41:H42"/>
    <mergeCell ref="G41:G42"/>
    <mergeCell ref="G39:G40"/>
    <mergeCell ref="J37:J38"/>
    <mergeCell ref="G35:G36"/>
    <mergeCell ref="H35:H36"/>
    <mergeCell ref="F43:F44"/>
    <mergeCell ref="G13:G14"/>
    <mergeCell ref="G15:G16"/>
    <mergeCell ref="H13:H14"/>
    <mergeCell ref="H15:H16"/>
    <mergeCell ref="V13:V14"/>
    <mergeCell ref="V33:V34"/>
    <mergeCell ref="J21:J22"/>
    <mergeCell ref="J25:J26"/>
    <mergeCell ref="V21:V22"/>
    <mergeCell ref="V19:V20"/>
    <mergeCell ref="G7:G8"/>
    <mergeCell ref="J11:J12"/>
    <mergeCell ref="AI11:AI12"/>
    <mergeCell ref="AH11:AH12"/>
    <mergeCell ref="G11:G12"/>
    <mergeCell ref="G9:G10"/>
    <mergeCell ref="J7:J8"/>
    <mergeCell ref="H7:H8"/>
    <mergeCell ref="J9:J10"/>
    <mergeCell ref="AG9:AG10"/>
    <mergeCell ref="AO15:AO16"/>
    <mergeCell ref="AN7:AN8"/>
    <mergeCell ref="AN9:AN10"/>
    <mergeCell ref="AN13:AN14"/>
    <mergeCell ref="H9:H10"/>
    <mergeCell ref="V9:V10"/>
    <mergeCell ref="AK7:AK8"/>
    <mergeCell ref="AK9:AK10"/>
    <mergeCell ref="H11:H12"/>
    <mergeCell ref="BG5:BG6"/>
    <mergeCell ref="AI5:AI6"/>
    <mergeCell ref="AI7:AI8"/>
    <mergeCell ref="AH9:AH10"/>
    <mergeCell ref="AJ5:AJ6"/>
    <mergeCell ref="AL9:AL10"/>
    <mergeCell ref="AZ9:AZ10"/>
    <mergeCell ref="BG7:BG8"/>
    <mergeCell ref="BD9:BD10"/>
    <mergeCell ref="AK5:AK6"/>
    <mergeCell ref="BE3:BE4"/>
    <mergeCell ref="BF3:BF4"/>
    <mergeCell ref="BB3:BB4"/>
    <mergeCell ref="BC9:BC10"/>
    <mergeCell ref="BF5:BF6"/>
    <mergeCell ref="BF7:BF8"/>
    <mergeCell ref="BF9:BF10"/>
    <mergeCell ref="AN3:AN4"/>
    <mergeCell ref="BG3:BG4"/>
    <mergeCell ref="AX3:AX4"/>
    <mergeCell ref="AY3:AY4"/>
    <mergeCell ref="AZ3:AZ4"/>
    <mergeCell ref="AZ5:AZ6"/>
    <mergeCell ref="AR4:AT4"/>
    <mergeCell ref="AP3:AV3"/>
    <mergeCell ref="BA3:BA4"/>
    <mergeCell ref="AX5:AX6"/>
    <mergeCell ref="BH5:BH6"/>
    <mergeCell ref="BF15:BF16"/>
    <mergeCell ref="BF13:BF14"/>
    <mergeCell ref="BG13:BG14"/>
    <mergeCell ref="BB7:BB8"/>
    <mergeCell ref="BL5:BL6"/>
    <mergeCell ref="BK5:BK6"/>
    <mergeCell ref="BG9:BG10"/>
    <mergeCell ref="BG15:BG16"/>
    <mergeCell ref="BH7:BH8"/>
    <mergeCell ref="BI3:BI4"/>
    <mergeCell ref="BJ3:BJ4"/>
    <mergeCell ref="BJ5:BJ6"/>
    <mergeCell ref="BI5:BI6"/>
    <mergeCell ref="BJ9:BJ10"/>
    <mergeCell ref="BJ7:BJ8"/>
    <mergeCell ref="BI7:BI8"/>
    <mergeCell ref="BG17:BG18"/>
    <mergeCell ref="BF19:BF20"/>
    <mergeCell ref="BJ13:BJ14"/>
    <mergeCell ref="BH19:BH20"/>
    <mergeCell ref="BI17:BI18"/>
    <mergeCell ref="BF17:BF18"/>
    <mergeCell ref="BH17:BH18"/>
    <mergeCell ref="BG19:BG20"/>
    <mergeCell ref="BH9:BH10"/>
    <mergeCell ref="BI11:BI12"/>
    <mergeCell ref="BI13:BI14"/>
    <mergeCell ref="BH11:BH12"/>
    <mergeCell ref="BJ15:BJ16"/>
    <mergeCell ref="BI9:BI10"/>
    <mergeCell ref="BI15:BI16"/>
    <mergeCell ref="BJ11:BJ12"/>
    <mergeCell ref="AX33:AX34"/>
    <mergeCell ref="BI23:BI24"/>
    <mergeCell ref="BK19:BK20"/>
    <mergeCell ref="AZ33:AZ34"/>
    <mergeCell ref="AX23:AX24"/>
    <mergeCell ref="BF21:BF22"/>
    <mergeCell ref="BK25:BK26"/>
    <mergeCell ref="BG27:BG28"/>
    <mergeCell ref="BH27:BH28"/>
    <mergeCell ref="BF31:BF32"/>
    <mergeCell ref="AO37:AO38"/>
    <mergeCell ref="AL41:AL42"/>
    <mergeCell ref="AO41:AO42"/>
    <mergeCell ref="AL35:AL36"/>
    <mergeCell ref="AX37:AX38"/>
    <mergeCell ref="AZ29:AZ30"/>
    <mergeCell ref="AL29:AL30"/>
    <mergeCell ref="AN39:AN40"/>
    <mergeCell ref="AO29:AO30"/>
    <mergeCell ref="AR33:AS33"/>
    <mergeCell ref="AL37:AL38"/>
    <mergeCell ref="AN37:AN38"/>
    <mergeCell ref="AJ39:AJ40"/>
    <mergeCell ref="AH39:AH40"/>
    <mergeCell ref="AL39:AL40"/>
    <mergeCell ref="AK39:AK40"/>
    <mergeCell ref="AI39:AI40"/>
    <mergeCell ref="AJ37:AJ38"/>
    <mergeCell ref="AL31:AL32"/>
    <mergeCell ref="AG37:AG38"/>
    <mergeCell ref="AH41:AH42"/>
    <mergeCell ref="AJ31:AJ32"/>
    <mergeCell ref="AH31:AH32"/>
    <mergeCell ref="AK41:AK42"/>
    <mergeCell ref="AG35:AG36"/>
    <mergeCell ref="AJ35:AJ36"/>
    <mergeCell ref="AH37:AH38"/>
    <mergeCell ref="AH35:AH36"/>
    <mergeCell ref="AH33:AH34"/>
    <mergeCell ref="AG29:AG30"/>
    <mergeCell ref="AI35:AI36"/>
    <mergeCell ref="AI31:AI32"/>
    <mergeCell ref="AJ29:AJ30"/>
    <mergeCell ref="AI29:AI30"/>
    <mergeCell ref="AI33:AI34"/>
    <mergeCell ref="AO33:AO34"/>
    <mergeCell ref="AO23:AO24"/>
    <mergeCell ref="AO19:AO20"/>
    <mergeCell ref="AL19:AL20"/>
    <mergeCell ref="AH25:AH26"/>
    <mergeCell ref="AI25:AI26"/>
    <mergeCell ref="AL27:AL28"/>
    <mergeCell ref="AL25:AL26"/>
    <mergeCell ref="AN21:AN22"/>
    <mergeCell ref="AJ33:AJ34"/>
    <mergeCell ref="AJ25:AJ26"/>
    <mergeCell ref="AZ25:AZ26"/>
    <mergeCell ref="AN29:AN30"/>
    <mergeCell ref="BG33:BG34"/>
    <mergeCell ref="BH31:BH32"/>
    <mergeCell ref="BI33:BI34"/>
    <mergeCell ref="BF29:BF30"/>
    <mergeCell ref="BH33:BH34"/>
    <mergeCell ref="BI29:BI30"/>
    <mergeCell ref="BF33:BF34"/>
    <mergeCell ref="BL33:BL34"/>
    <mergeCell ref="BJ27:BJ28"/>
    <mergeCell ref="BI31:BI32"/>
    <mergeCell ref="BH29:BH30"/>
    <mergeCell ref="BJ31:BJ32"/>
    <mergeCell ref="BI25:BI26"/>
    <mergeCell ref="BH25:BH26"/>
    <mergeCell ref="BJ33:BJ34"/>
    <mergeCell ref="BL25:BL26"/>
    <mergeCell ref="BI27:BI28"/>
    <mergeCell ref="BG31:BG32"/>
    <mergeCell ref="BG25:BG26"/>
    <mergeCell ref="BL19:BL20"/>
    <mergeCell ref="BG21:BG22"/>
    <mergeCell ref="BI19:BI20"/>
    <mergeCell ref="BG29:BG30"/>
    <mergeCell ref="BL21:BL22"/>
    <mergeCell ref="BJ23:BJ24"/>
    <mergeCell ref="BI21:BI22"/>
    <mergeCell ref="BJ25:BJ26"/>
    <mergeCell ref="BM43:BM44"/>
    <mergeCell ref="BM13:BM14"/>
    <mergeCell ref="BN15:BN16"/>
    <mergeCell ref="BM19:BM20"/>
    <mergeCell ref="BN17:BN18"/>
    <mergeCell ref="BM17:BM18"/>
    <mergeCell ref="BM15:BM16"/>
    <mergeCell ref="BM25:BM26"/>
    <mergeCell ref="BN25:BN26"/>
    <mergeCell ref="BM33:BM34"/>
    <mergeCell ref="BJ39:BJ40"/>
    <mergeCell ref="BJ29:BJ30"/>
    <mergeCell ref="BL27:BL28"/>
    <mergeCell ref="BK29:BK30"/>
    <mergeCell ref="BI35:BI36"/>
    <mergeCell ref="BL29:BL30"/>
    <mergeCell ref="BK33:BK34"/>
    <mergeCell ref="BL35:BL36"/>
    <mergeCell ref="BJ37:BJ38"/>
    <mergeCell ref="BK31:BK32"/>
    <mergeCell ref="BM27:BM28"/>
    <mergeCell ref="BK27:BK28"/>
    <mergeCell ref="BK15:BK16"/>
    <mergeCell ref="BL7:BL8"/>
    <mergeCell ref="BK7:BK8"/>
    <mergeCell ref="BK13:BK14"/>
    <mergeCell ref="BL13:BL14"/>
    <mergeCell ref="BL9:BL10"/>
    <mergeCell ref="BL17:BL18"/>
    <mergeCell ref="BK17:BK18"/>
    <mergeCell ref="BH41:BH42"/>
    <mergeCell ref="BM49:BM50"/>
    <mergeCell ref="BM45:BM46"/>
    <mergeCell ref="BM47:BM48"/>
    <mergeCell ref="BM41:BM42"/>
    <mergeCell ref="BK49:BK50"/>
    <mergeCell ref="BK47:BK48"/>
    <mergeCell ref="BK45:BK46"/>
    <mergeCell ref="BK41:BK42"/>
    <mergeCell ref="BK43:BK44"/>
    <mergeCell ref="AL43:AL44"/>
    <mergeCell ref="BM51:BM52"/>
    <mergeCell ref="AO43:AO44"/>
    <mergeCell ref="BN39:BN40"/>
    <mergeCell ref="BN41:BN42"/>
    <mergeCell ref="BN49:BN50"/>
    <mergeCell ref="BK39:BK40"/>
    <mergeCell ref="BF39:BF40"/>
    <mergeCell ref="AZ39:AZ40"/>
    <mergeCell ref="AO39:AO40"/>
    <mergeCell ref="BF43:BF44"/>
    <mergeCell ref="BM65:BM66"/>
    <mergeCell ref="AN43:AN44"/>
    <mergeCell ref="AL55:AL56"/>
    <mergeCell ref="AL57:AL58"/>
    <mergeCell ref="AL49:AL50"/>
    <mergeCell ref="AO45:AO46"/>
    <mergeCell ref="AO53:AO54"/>
    <mergeCell ref="AL45:AL46"/>
    <mergeCell ref="AZ51:AZ52"/>
    <mergeCell ref="BN63:BN64"/>
    <mergeCell ref="BM61:BM62"/>
    <mergeCell ref="BM63:BM64"/>
    <mergeCell ref="BG61:BG62"/>
    <mergeCell ref="BJ63:BJ64"/>
    <mergeCell ref="BK63:BK64"/>
    <mergeCell ref="BH63:BH64"/>
    <mergeCell ref="BH49:BH50"/>
    <mergeCell ref="BF55:BF56"/>
    <mergeCell ref="BG49:BG50"/>
    <mergeCell ref="AZ49:AZ50"/>
    <mergeCell ref="BG53:BG54"/>
    <mergeCell ref="AZ57:AZ58"/>
    <mergeCell ref="BH59:BH60"/>
    <mergeCell ref="BH65:BH66"/>
    <mergeCell ref="BG65:BG66"/>
    <mergeCell ref="BH47:BH48"/>
    <mergeCell ref="BI91:BI92"/>
    <mergeCell ref="BK83:BK84"/>
    <mergeCell ref="BK77:BK78"/>
    <mergeCell ref="BK75:BK76"/>
    <mergeCell ref="BK73:BK74"/>
    <mergeCell ref="BJ71:BJ72"/>
    <mergeCell ref="BJ83:BJ84"/>
    <mergeCell ref="BH55:BH56"/>
    <mergeCell ref="BH61:BH62"/>
    <mergeCell ref="BJ61:BJ62"/>
    <mergeCell ref="BH51:BH52"/>
    <mergeCell ref="BJ55:BJ56"/>
    <mergeCell ref="BJ53:BJ54"/>
    <mergeCell ref="BH53:BH54"/>
    <mergeCell ref="BH57:BH58"/>
    <mergeCell ref="BJ57:BJ58"/>
    <mergeCell ref="BJ59:BJ60"/>
    <mergeCell ref="BK53:BK54"/>
    <mergeCell ref="BH37:BH38"/>
    <mergeCell ref="BI37:BI38"/>
    <mergeCell ref="BH45:BH46"/>
    <mergeCell ref="BJ43:BJ44"/>
    <mergeCell ref="BJ45:BJ46"/>
    <mergeCell ref="BJ41:BJ42"/>
    <mergeCell ref="BH43:BH44"/>
    <mergeCell ref="BJ51:BJ52"/>
    <mergeCell ref="BJ49:BJ50"/>
    <mergeCell ref="BG37:BG38"/>
    <mergeCell ref="BF53:BF54"/>
    <mergeCell ref="BG41:BG42"/>
    <mergeCell ref="BG47:BG48"/>
    <mergeCell ref="BF51:BF52"/>
    <mergeCell ref="BG39:BG40"/>
    <mergeCell ref="BF47:BF48"/>
    <mergeCell ref="BF49:BF50"/>
    <mergeCell ref="BG43:BG44"/>
    <mergeCell ref="BG45:BG46"/>
    <mergeCell ref="BG51:BG52"/>
    <mergeCell ref="AN67:AN68"/>
    <mergeCell ref="AX67:AX68"/>
    <mergeCell ref="BF57:BF58"/>
    <mergeCell ref="AX51:AX52"/>
    <mergeCell ref="AN65:AN66"/>
    <mergeCell ref="AX63:AX64"/>
    <mergeCell ref="AZ59:AZ60"/>
    <mergeCell ref="AO55:AO56"/>
    <mergeCell ref="BF67:BF68"/>
    <mergeCell ref="AN53:AN54"/>
    <mergeCell ref="AZ71:AZ72"/>
    <mergeCell ref="AN61:AN62"/>
    <mergeCell ref="AX61:AX62"/>
    <mergeCell ref="AO63:AO64"/>
    <mergeCell ref="AO65:AO66"/>
    <mergeCell ref="AZ53:AZ54"/>
    <mergeCell ref="AX59:AX60"/>
    <mergeCell ref="AY59:AY60"/>
    <mergeCell ref="AX65:AX66"/>
    <mergeCell ref="BF65:BF66"/>
    <mergeCell ref="BG71:BG72"/>
    <mergeCell ref="BG67:BG68"/>
    <mergeCell ref="AZ55:AZ56"/>
    <mergeCell ref="BE63:BE64"/>
    <mergeCell ref="BG57:BG58"/>
    <mergeCell ref="BF61:BF62"/>
    <mergeCell ref="BG63:BG64"/>
    <mergeCell ref="AZ63:AZ64"/>
    <mergeCell ref="BB63:BB64"/>
    <mergeCell ref="BF59:BF60"/>
    <mergeCell ref="AZ61:AZ62"/>
    <mergeCell ref="BG59:BG60"/>
    <mergeCell ref="BF63:BF64"/>
    <mergeCell ref="AL63:AL64"/>
    <mergeCell ref="AL61:AL62"/>
    <mergeCell ref="AN63:AN64"/>
    <mergeCell ref="AL59:AL60"/>
    <mergeCell ref="AN59:AN60"/>
    <mergeCell ref="AJ65:AJ66"/>
    <mergeCell ref="AH65:AH66"/>
    <mergeCell ref="AJ63:AJ64"/>
    <mergeCell ref="AI61:AI62"/>
    <mergeCell ref="AI63:AI64"/>
    <mergeCell ref="AJ61:AJ62"/>
    <mergeCell ref="AY91:AY92"/>
    <mergeCell ref="BG91:BG92"/>
    <mergeCell ref="AZ91:AZ92"/>
    <mergeCell ref="AZ65:AZ66"/>
    <mergeCell ref="BG83:BG84"/>
    <mergeCell ref="BG85:BG86"/>
    <mergeCell ref="BF75:BF76"/>
    <mergeCell ref="BF79:BF80"/>
    <mergeCell ref="BG73:BG74"/>
    <mergeCell ref="AZ81:AZ82"/>
    <mergeCell ref="AX71:AX72"/>
    <mergeCell ref="BG79:BG80"/>
    <mergeCell ref="BF69:BF70"/>
    <mergeCell ref="BF71:BF72"/>
    <mergeCell ref="AO81:AO82"/>
    <mergeCell ref="AN69:AN70"/>
    <mergeCell ref="AN73:AN74"/>
    <mergeCell ref="BG81:BG82"/>
    <mergeCell ref="BF81:BF82"/>
    <mergeCell ref="AZ79:AZ80"/>
    <mergeCell ref="AL79:AL80"/>
    <mergeCell ref="AL75:AL76"/>
    <mergeCell ref="AN75:AN76"/>
    <mergeCell ref="AN79:AN80"/>
    <mergeCell ref="AL89:AL90"/>
    <mergeCell ref="AL87:AL88"/>
    <mergeCell ref="AL83:AL84"/>
    <mergeCell ref="AN81:AN82"/>
    <mergeCell ref="AO91:AO92"/>
    <mergeCell ref="AL91:AL92"/>
    <mergeCell ref="AL85:AL86"/>
    <mergeCell ref="AN85:AN86"/>
    <mergeCell ref="AJ85:AJ86"/>
    <mergeCell ref="AJ91:AJ92"/>
    <mergeCell ref="AK85:AK86"/>
    <mergeCell ref="AK87:AK88"/>
    <mergeCell ref="AK89:AK90"/>
    <mergeCell ref="AK91:AK92"/>
    <mergeCell ref="AK83:AK84"/>
    <mergeCell ref="B97:B98"/>
    <mergeCell ref="C97:C98"/>
    <mergeCell ref="G97:G98"/>
    <mergeCell ref="AH89:AH90"/>
    <mergeCell ref="J87:J88"/>
    <mergeCell ref="G91:G92"/>
    <mergeCell ref="C87:C88"/>
    <mergeCell ref="H91:H92"/>
    <mergeCell ref="J85:J86"/>
    <mergeCell ref="AI91:AI92"/>
    <mergeCell ref="AH91:AH92"/>
    <mergeCell ref="J83:J84"/>
    <mergeCell ref="H85:H86"/>
    <mergeCell ref="AH85:AH86"/>
    <mergeCell ref="AH83:AJ84"/>
    <mergeCell ref="V85:V86"/>
    <mergeCell ref="H83:H84"/>
    <mergeCell ref="AI85:AI86"/>
    <mergeCell ref="AH93:AH94"/>
    <mergeCell ref="J95:J96"/>
    <mergeCell ref="AG93:AG94"/>
    <mergeCell ref="AI93:AI94"/>
    <mergeCell ref="J105:J106"/>
    <mergeCell ref="J109:J110"/>
    <mergeCell ref="AH105:AH106"/>
    <mergeCell ref="J103:J104"/>
    <mergeCell ref="AH95:AH96"/>
    <mergeCell ref="AG99:AG100"/>
    <mergeCell ref="AJ81:AJ82"/>
    <mergeCell ref="G141:G142"/>
    <mergeCell ref="J115:J116"/>
    <mergeCell ref="J113:J114"/>
    <mergeCell ref="H97:H98"/>
    <mergeCell ref="J97:J98"/>
    <mergeCell ref="G89:G90"/>
    <mergeCell ref="H89:H90"/>
    <mergeCell ref="J89:J90"/>
    <mergeCell ref="H117:H118"/>
    <mergeCell ref="A93:A94"/>
    <mergeCell ref="B93:B94"/>
    <mergeCell ref="C93:C94"/>
    <mergeCell ref="G93:G94"/>
    <mergeCell ref="H93:H94"/>
    <mergeCell ref="AI59:AI60"/>
    <mergeCell ref="AI65:AI66"/>
    <mergeCell ref="AI89:AI90"/>
    <mergeCell ref="AH87:AH88"/>
    <mergeCell ref="J93:J94"/>
    <mergeCell ref="AJ59:AJ60"/>
    <mergeCell ref="AI69:AI70"/>
    <mergeCell ref="AH69:AH70"/>
    <mergeCell ref="AJ77:AJ78"/>
    <mergeCell ref="AJ79:AJ80"/>
    <mergeCell ref="AJ75:AJ76"/>
    <mergeCell ref="AJ67:AJ68"/>
    <mergeCell ref="AI75:AI76"/>
    <mergeCell ref="AH77:AH78"/>
    <mergeCell ref="AI67:AI68"/>
    <mergeCell ref="BG97:BG98"/>
    <mergeCell ref="AZ97:AZ98"/>
    <mergeCell ref="AN71:AN72"/>
    <mergeCell ref="AH73:AJ74"/>
    <mergeCell ref="AL77:AL78"/>
    <mergeCell ref="AJ89:AJ90"/>
    <mergeCell ref="AI87:AI88"/>
    <mergeCell ref="AJ87:AJ88"/>
    <mergeCell ref="AO83:AO84"/>
    <mergeCell ref="AN83:AN84"/>
    <mergeCell ref="AI95:AI96"/>
    <mergeCell ref="AJ95:AJ96"/>
    <mergeCell ref="AL95:AL96"/>
    <mergeCell ref="AO95:AO96"/>
    <mergeCell ref="BK95:BK96"/>
    <mergeCell ref="BL95:BL96"/>
    <mergeCell ref="A95:A96"/>
    <mergeCell ref="B95:B96"/>
    <mergeCell ref="C95:C96"/>
    <mergeCell ref="G95:G96"/>
    <mergeCell ref="H95:H96"/>
    <mergeCell ref="V95:V96"/>
    <mergeCell ref="BN95:BN96"/>
    <mergeCell ref="BO95:BO96"/>
    <mergeCell ref="AY95:AY96"/>
    <mergeCell ref="AZ95:AZ96"/>
    <mergeCell ref="BG95:BG96"/>
    <mergeCell ref="BH95:BH96"/>
    <mergeCell ref="BI95:BI96"/>
    <mergeCell ref="BJ95:BJ96"/>
    <mergeCell ref="BM95:BM96"/>
    <mergeCell ref="BK97:BK98"/>
    <mergeCell ref="BL97:BL98"/>
    <mergeCell ref="AG97:AG98"/>
    <mergeCell ref="BJ97:BJ98"/>
    <mergeCell ref="AI97:AI98"/>
    <mergeCell ref="AJ97:AJ98"/>
    <mergeCell ref="AL97:AL98"/>
    <mergeCell ref="AO97:AO98"/>
    <mergeCell ref="BH97:BH98"/>
    <mergeCell ref="BI97:BI98"/>
    <mergeCell ref="AY101:AY102"/>
    <mergeCell ref="A97:A98"/>
    <mergeCell ref="AH101:AH102"/>
    <mergeCell ref="BN97:BN98"/>
    <mergeCell ref="BO97:BO98"/>
    <mergeCell ref="A99:A100"/>
    <mergeCell ref="B99:B100"/>
    <mergeCell ref="C99:C100"/>
    <mergeCell ref="G99:G100"/>
    <mergeCell ref="H99:H100"/>
    <mergeCell ref="A101:A102"/>
    <mergeCell ref="B101:B102"/>
    <mergeCell ref="C101:C102"/>
    <mergeCell ref="G101:G102"/>
    <mergeCell ref="H101:H102"/>
    <mergeCell ref="AO101:AO102"/>
    <mergeCell ref="AG101:AG102"/>
    <mergeCell ref="AJ101:AJ102"/>
    <mergeCell ref="F101:F102"/>
    <mergeCell ref="AI99:AI100"/>
    <mergeCell ref="AL99:AL100"/>
    <mergeCell ref="AY97:AY98"/>
    <mergeCell ref="J101:J102"/>
    <mergeCell ref="BN101:BN102"/>
    <mergeCell ref="BO101:BO102"/>
    <mergeCell ref="BH101:BH102"/>
    <mergeCell ref="BI101:BI102"/>
    <mergeCell ref="BJ101:BJ102"/>
    <mergeCell ref="AI101:AI102"/>
    <mergeCell ref="BH91:BH92"/>
    <mergeCell ref="BN91:BN92"/>
    <mergeCell ref="C113:C114"/>
    <mergeCell ref="G113:G114"/>
    <mergeCell ref="H113:H114"/>
    <mergeCell ref="V113:V114"/>
    <mergeCell ref="AG113:AG114"/>
    <mergeCell ref="AH113:AH114"/>
    <mergeCell ref="F113:F114"/>
    <mergeCell ref="BG101:BG102"/>
    <mergeCell ref="AF80:AG80"/>
    <mergeCell ref="V93:V94"/>
    <mergeCell ref="BM97:BM98"/>
    <mergeCell ref="AH99:AH100"/>
    <mergeCell ref="BK101:BK102"/>
    <mergeCell ref="BL101:BL102"/>
    <mergeCell ref="BM101:BM102"/>
    <mergeCell ref="AL101:AL102"/>
    <mergeCell ref="AJ99:AJ100"/>
    <mergeCell ref="AZ101:AZ102"/>
    <mergeCell ref="A115:A116"/>
    <mergeCell ref="B115:B116"/>
    <mergeCell ref="C115:C116"/>
    <mergeCell ref="G115:G116"/>
    <mergeCell ref="H115:H116"/>
    <mergeCell ref="A113:A114"/>
    <mergeCell ref="B113:B114"/>
    <mergeCell ref="AF115:AF116"/>
    <mergeCell ref="AG115:AG116"/>
    <mergeCell ref="AH115:AH116"/>
    <mergeCell ref="AI115:AI116"/>
    <mergeCell ref="AO115:AO116"/>
    <mergeCell ref="AY115:AY116"/>
    <mergeCell ref="AK115:AK116"/>
    <mergeCell ref="AJ115:AJ116"/>
    <mergeCell ref="AL115:AL116"/>
    <mergeCell ref="BO115:BO116"/>
    <mergeCell ref="BH115:BH116"/>
    <mergeCell ref="BI115:BI116"/>
    <mergeCell ref="BJ115:BJ116"/>
    <mergeCell ref="BK115:BK116"/>
    <mergeCell ref="BL115:BL116"/>
    <mergeCell ref="BM115:BM116"/>
    <mergeCell ref="AH125:AH126"/>
    <mergeCell ref="AH129:AH130"/>
    <mergeCell ref="BN115:BN116"/>
    <mergeCell ref="BG115:BG116"/>
    <mergeCell ref="AZ115:AZ116"/>
    <mergeCell ref="AI123:AI124"/>
    <mergeCell ref="AI125:AI126"/>
    <mergeCell ref="AK117:AK118"/>
    <mergeCell ref="AL125:AL126"/>
    <mergeCell ref="AL119:AL120"/>
    <mergeCell ref="A117:A118"/>
    <mergeCell ref="A119:A120"/>
    <mergeCell ref="A121:A122"/>
    <mergeCell ref="B121:B122"/>
    <mergeCell ref="C121:C122"/>
    <mergeCell ref="AH117:AJ118"/>
    <mergeCell ref="B117:B118"/>
    <mergeCell ref="B119:B120"/>
    <mergeCell ref="AH121:AJ122"/>
    <mergeCell ref="H119:H120"/>
    <mergeCell ref="C123:C124"/>
    <mergeCell ref="AL121:AL122"/>
    <mergeCell ref="AH119:AJ120"/>
    <mergeCell ref="I123:I124"/>
    <mergeCell ref="V121:V122"/>
    <mergeCell ref="V123:V124"/>
    <mergeCell ref="AK119:AK120"/>
    <mergeCell ref="AK123:AK124"/>
    <mergeCell ref="A125:A126"/>
    <mergeCell ref="B125:B126"/>
    <mergeCell ref="C125:C126"/>
    <mergeCell ref="A127:A128"/>
    <mergeCell ref="B127:B128"/>
    <mergeCell ref="C127:C128"/>
    <mergeCell ref="A123:A124"/>
    <mergeCell ref="B123:B124"/>
    <mergeCell ref="J119:J120"/>
    <mergeCell ref="J121:J122"/>
    <mergeCell ref="C117:C118"/>
    <mergeCell ref="C119:C120"/>
    <mergeCell ref="F117:F118"/>
    <mergeCell ref="F119:F120"/>
    <mergeCell ref="F121:F122"/>
    <mergeCell ref="F123:F124"/>
    <mergeCell ref="G125:G126"/>
    <mergeCell ref="G123:G124"/>
    <mergeCell ref="H125:H126"/>
    <mergeCell ref="H127:H128"/>
    <mergeCell ref="G127:G128"/>
    <mergeCell ref="H121:H122"/>
    <mergeCell ref="H123:H124"/>
    <mergeCell ref="AJ113:AJ114"/>
    <mergeCell ref="AL117:AL118"/>
    <mergeCell ref="AL113:AL114"/>
    <mergeCell ref="AK113:AK114"/>
    <mergeCell ref="AL93:AL94"/>
    <mergeCell ref="AJ93:AJ94"/>
    <mergeCell ref="AK97:AK98"/>
    <mergeCell ref="AJ105:AJ106"/>
    <mergeCell ref="AL111:AL112"/>
    <mergeCell ref="AK93:AK94"/>
    <mergeCell ref="V117:V118"/>
    <mergeCell ref="V119:V120"/>
    <mergeCell ref="V125:V126"/>
    <mergeCell ref="V127:V128"/>
    <mergeCell ref="J123:J124"/>
    <mergeCell ref="J117:J118"/>
    <mergeCell ref="J125:J126"/>
    <mergeCell ref="J127:J128"/>
    <mergeCell ref="A129:A130"/>
    <mergeCell ref="A131:A132"/>
    <mergeCell ref="A133:A134"/>
    <mergeCell ref="A135:A136"/>
    <mergeCell ref="A137:A138"/>
    <mergeCell ref="B129:B130"/>
    <mergeCell ref="B131:B132"/>
    <mergeCell ref="B133:B134"/>
    <mergeCell ref="B135:B136"/>
    <mergeCell ref="B137:B138"/>
    <mergeCell ref="C129:C130"/>
    <mergeCell ref="C131:C132"/>
    <mergeCell ref="C133:C134"/>
    <mergeCell ref="C135:C136"/>
    <mergeCell ref="C137:C138"/>
    <mergeCell ref="G129:G130"/>
    <mergeCell ref="G131:G132"/>
    <mergeCell ref="G133:G134"/>
    <mergeCell ref="G135:G136"/>
    <mergeCell ref="G137:G138"/>
    <mergeCell ref="H129:H130"/>
    <mergeCell ref="H131:H132"/>
    <mergeCell ref="H133:H134"/>
    <mergeCell ref="H135:H136"/>
    <mergeCell ref="H137:H138"/>
    <mergeCell ref="J129:J130"/>
    <mergeCell ref="J131:J132"/>
    <mergeCell ref="J133:J134"/>
    <mergeCell ref="J135:J136"/>
    <mergeCell ref="J137:J138"/>
    <mergeCell ref="AI133:AI134"/>
    <mergeCell ref="AI135:AI136"/>
    <mergeCell ref="AI137:AI138"/>
    <mergeCell ref="V129:V130"/>
    <mergeCell ref="V131:V132"/>
    <mergeCell ref="V133:V134"/>
    <mergeCell ref="V135:V136"/>
    <mergeCell ref="V137:V138"/>
    <mergeCell ref="AG133:AG134"/>
    <mergeCell ref="BH137:BH138"/>
    <mergeCell ref="AJ135:AJ136"/>
    <mergeCell ref="AJ137:AJ138"/>
    <mergeCell ref="AH127:AH128"/>
    <mergeCell ref="AH131:AH132"/>
    <mergeCell ref="AH133:AH134"/>
    <mergeCell ref="AH135:AH136"/>
    <mergeCell ref="AH137:AH138"/>
    <mergeCell ref="AI129:AI130"/>
    <mergeCell ref="AI131:AI132"/>
    <mergeCell ref="AL127:AL128"/>
    <mergeCell ref="AL135:AL136"/>
    <mergeCell ref="AL137:AL138"/>
    <mergeCell ref="BP129:BP130"/>
    <mergeCell ref="BP131:BP132"/>
    <mergeCell ref="BP133:BP134"/>
    <mergeCell ref="BP135:BP136"/>
    <mergeCell ref="BP137:BP138"/>
    <mergeCell ref="BF137:BF138"/>
    <mergeCell ref="BG137:BG138"/>
    <mergeCell ref="AZ137:AZ138"/>
    <mergeCell ref="I125:I126"/>
    <mergeCell ref="I131:I132"/>
    <mergeCell ref="I133:I134"/>
    <mergeCell ref="AL129:AL130"/>
    <mergeCell ref="AL131:AL132"/>
    <mergeCell ref="AL133:AL134"/>
    <mergeCell ref="AJ129:AJ130"/>
    <mergeCell ref="AJ131:AJ132"/>
    <mergeCell ref="AJ133:AJ134"/>
    <mergeCell ref="BJ137:BJ138"/>
    <mergeCell ref="BK137:BK138"/>
    <mergeCell ref="BM137:BM138"/>
    <mergeCell ref="BN137:BN138"/>
    <mergeCell ref="BO137:BO138"/>
    <mergeCell ref="AF72:AG72"/>
    <mergeCell ref="AF82:AG82"/>
    <mergeCell ref="AF124:AG124"/>
    <mergeCell ref="AN137:AN138"/>
    <mergeCell ref="AO137:AO138"/>
    <mergeCell ref="AK3:AK4"/>
    <mergeCell ref="AK19:AK20"/>
    <mergeCell ref="AK125:AK126"/>
    <mergeCell ref="AK131:AK132"/>
    <mergeCell ref="AG25:AG26"/>
    <mergeCell ref="AG45:AG46"/>
    <mergeCell ref="AG127:AG128"/>
    <mergeCell ref="AH27:AJ28"/>
    <mergeCell ref="AI81:AI82"/>
    <mergeCell ref="AI113:AI114"/>
    <mergeCell ref="F3:F4"/>
    <mergeCell ref="F5:F6"/>
    <mergeCell ref="F7:F8"/>
    <mergeCell ref="F9:F10"/>
    <mergeCell ref="F11:F12"/>
    <mergeCell ref="F13:F14"/>
    <mergeCell ref="F63:F64"/>
    <mergeCell ref="F35:F36"/>
    <mergeCell ref="F37:F38"/>
    <mergeCell ref="F39:F40"/>
    <mergeCell ref="F41:F42"/>
    <mergeCell ref="F15:F16"/>
    <mergeCell ref="F17:F18"/>
    <mergeCell ref="F19:F20"/>
    <mergeCell ref="F21:F22"/>
    <mergeCell ref="F23:F24"/>
    <mergeCell ref="F45:F46"/>
    <mergeCell ref="F47:F48"/>
    <mergeCell ref="F49:F50"/>
    <mergeCell ref="F57:F58"/>
    <mergeCell ref="F59:F60"/>
    <mergeCell ref="F61:F62"/>
    <mergeCell ref="F71:F72"/>
    <mergeCell ref="F73:F74"/>
    <mergeCell ref="F81:F82"/>
    <mergeCell ref="F75:F76"/>
    <mergeCell ref="F77:F78"/>
    <mergeCell ref="F79:F80"/>
    <mergeCell ref="F83:F84"/>
    <mergeCell ref="F85:F86"/>
    <mergeCell ref="F87:F88"/>
    <mergeCell ref="F89:F90"/>
    <mergeCell ref="F91:F92"/>
    <mergeCell ref="F31:F32"/>
    <mergeCell ref="F33:F34"/>
    <mergeCell ref="F65:F66"/>
    <mergeCell ref="F67:F68"/>
    <mergeCell ref="F69:F70"/>
    <mergeCell ref="F133:F134"/>
    <mergeCell ref="F135:F136"/>
    <mergeCell ref="F93:F94"/>
    <mergeCell ref="F95:F96"/>
    <mergeCell ref="F97:F98"/>
    <mergeCell ref="F99:F100"/>
    <mergeCell ref="F137:F138"/>
    <mergeCell ref="F105:F106"/>
    <mergeCell ref="F107:F108"/>
    <mergeCell ref="F109:F110"/>
    <mergeCell ref="F111:F112"/>
    <mergeCell ref="F115:F116"/>
    <mergeCell ref="F125:F126"/>
    <mergeCell ref="F127:F128"/>
    <mergeCell ref="F129:F130"/>
    <mergeCell ref="F131:F132"/>
    <mergeCell ref="A139:A140"/>
    <mergeCell ref="B139:B140"/>
    <mergeCell ref="C139:C140"/>
    <mergeCell ref="F139:F140"/>
    <mergeCell ref="G139:G140"/>
    <mergeCell ref="H139:H140"/>
    <mergeCell ref="AO139:AO140"/>
    <mergeCell ref="AZ139:AZ140"/>
    <mergeCell ref="BF139:BF140"/>
    <mergeCell ref="BG139:BG140"/>
    <mergeCell ref="J139:J140"/>
    <mergeCell ref="V139:V140"/>
    <mergeCell ref="AH139:AH140"/>
    <mergeCell ref="AI139:AI140"/>
    <mergeCell ref="AJ139:AJ140"/>
    <mergeCell ref="AK139:AK140"/>
    <mergeCell ref="BP139:BP140"/>
    <mergeCell ref="I139:I140"/>
    <mergeCell ref="BH139:BH140"/>
    <mergeCell ref="BJ139:BJ140"/>
    <mergeCell ref="BK139:BK140"/>
    <mergeCell ref="BM139:BM140"/>
    <mergeCell ref="BN139:BN140"/>
    <mergeCell ref="BO139:BO140"/>
    <mergeCell ref="AL139:AL140"/>
    <mergeCell ref="AN139:AN140"/>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8" scale="78" r:id="rId3"/>
  <headerFooter alignWithMargins="0">
    <oddHeader>&amp;C&amp;18平成31年度（令和元年度）放課後児童クラブ実施状況一覧表</oddHeader>
  </headerFooter>
  <rowBreaks count="1" manualBreakCount="1">
    <brk id="100"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48"/>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K16" sqref="K16"/>
    </sheetView>
  </sheetViews>
  <sheetFormatPr defaultColWidth="9.00390625" defaultRowHeight="13.5"/>
  <cols>
    <col min="1" max="1" width="5.25390625" style="216" customWidth="1"/>
    <col min="4" max="4" width="9.00390625" style="216" customWidth="1"/>
    <col min="7" max="7" width="7.00390625" style="0" customWidth="1"/>
    <col min="8" max="9" width="9.00390625" style="225" customWidth="1"/>
    <col min="12" max="16" width="6.375" style="0" customWidth="1"/>
    <col min="17" max="17" width="5.875" style="0" customWidth="1"/>
    <col min="18" max="18" width="6.375" style="0" hidden="1" customWidth="1"/>
    <col min="19" max="19" width="9.00390625" style="234" customWidth="1"/>
  </cols>
  <sheetData>
    <row r="1" spans="1:19" ht="31.5" customHeight="1">
      <c r="A1" s="392" t="s">
        <v>908</v>
      </c>
      <c r="B1" s="392"/>
      <c r="C1" s="392"/>
      <c r="D1" s="392"/>
      <c r="E1" s="392"/>
      <c r="F1" s="392"/>
      <c r="G1" s="392"/>
      <c r="H1" s="392"/>
      <c r="I1" s="392"/>
      <c r="J1" s="392"/>
      <c r="K1" s="392"/>
      <c r="L1" s="392"/>
      <c r="M1" s="392"/>
      <c r="N1" s="392"/>
      <c r="O1" s="392"/>
      <c r="P1" s="392"/>
      <c r="Q1" s="392"/>
      <c r="R1" s="392"/>
      <c r="S1" s="392"/>
    </row>
    <row r="2" ht="6.75" customHeight="1"/>
    <row r="3" spans="1:19" s="216" customFormat="1" ht="13.5" customHeight="1">
      <c r="A3" s="269" t="s">
        <v>250</v>
      </c>
      <c r="B3" s="269" t="s">
        <v>268</v>
      </c>
      <c r="C3" s="269" t="s">
        <v>486</v>
      </c>
      <c r="D3" s="161" t="s">
        <v>631</v>
      </c>
      <c r="E3" s="390" t="s">
        <v>284</v>
      </c>
      <c r="F3" s="20" t="s">
        <v>502</v>
      </c>
      <c r="G3" s="332" t="s">
        <v>123</v>
      </c>
      <c r="H3" s="393" t="s">
        <v>911</v>
      </c>
      <c r="I3" s="395" t="s">
        <v>121</v>
      </c>
      <c r="J3" s="269" t="s">
        <v>644</v>
      </c>
      <c r="K3" s="332" t="s">
        <v>909</v>
      </c>
      <c r="L3" s="348" t="s">
        <v>229</v>
      </c>
      <c r="M3" s="349"/>
      <c r="N3" s="349"/>
      <c r="O3" s="349"/>
      <c r="P3" s="349"/>
      <c r="Q3" s="349"/>
      <c r="R3" s="350"/>
      <c r="S3" s="241" t="s">
        <v>280</v>
      </c>
    </row>
    <row r="4" spans="1:19" s="216" customFormat="1" ht="17.25">
      <c r="A4" s="270"/>
      <c r="B4" s="270"/>
      <c r="C4" s="270"/>
      <c r="D4" s="106" t="s">
        <v>282</v>
      </c>
      <c r="E4" s="391"/>
      <c r="F4" s="13" t="s">
        <v>129</v>
      </c>
      <c r="G4" s="333"/>
      <c r="H4" s="394"/>
      <c r="I4" s="396"/>
      <c r="J4" s="270"/>
      <c r="K4" s="270"/>
      <c r="L4" s="102" t="s">
        <v>114</v>
      </c>
      <c r="M4" s="102" t="s">
        <v>115</v>
      </c>
      <c r="N4" s="102" t="s">
        <v>116</v>
      </c>
      <c r="O4" s="102" t="s">
        <v>117</v>
      </c>
      <c r="P4" s="102" t="s">
        <v>118</v>
      </c>
      <c r="Q4" s="102" t="s">
        <v>119</v>
      </c>
      <c r="R4" s="13" t="s">
        <v>120</v>
      </c>
      <c r="S4" s="242" t="s">
        <v>910</v>
      </c>
    </row>
    <row r="5" spans="1:19" ht="14.25" customHeight="1">
      <c r="A5" s="401">
        <v>1</v>
      </c>
      <c r="B5" s="403" t="s">
        <v>44</v>
      </c>
      <c r="C5" s="403" t="s">
        <v>260</v>
      </c>
      <c r="D5" s="219">
        <v>133</v>
      </c>
      <c r="E5" s="217">
        <f>(+L6+M6+N6+L8+M8+N8)/D5</f>
        <v>0.47368421052631576</v>
      </c>
      <c r="F5" s="405" t="s">
        <v>59</v>
      </c>
      <c r="G5" s="399" t="s">
        <v>16</v>
      </c>
      <c r="H5" s="223"/>
      <c r="I5" s="228">
        <f>ROUNDDOWN(H6/1.65,0)</f>
        <v>48</v>
      </c>
      <c r="J5" s="219"/>
      <c r="K5" s="219"/>
      <c r="L5" s="218"/>
      <c r="M5" s="218"/>
      <c r="N5" s="218"/>
      <c r="O5" s="218"/>
      <c r="P5" s="218"/>
      <c r="Q5" s="218"/>
      <c r="R5" s="218"/>
      <c r="S5" s="413">
        <f>+H6/K6</f>
        <v>1.7391304347826086</v>
      </c>
    </row>
    <row r="6" spans="1:19" ht="14.25" customHeight="1">
      <c r="A6" s="402"/>
      <c r="B6" s="404"/>
      <c r="C6" s="404"/>
      <c r="D6" s="236">
        <v>292</v>
      </c>
      <c r="E6" s="220">
        <f>(J6+J8)/D6</f>
        <v>0.3321917808219178</v>
      </c>
      <c r="F6" s="406"/>
      <c r="G6" s="400"/>
      <c r="H6" s="244">
        <v>80</v>
      </c>
      <c r="I6" s="229">
        <v>55</v>
      </c>
      <c r="J6" s="221">
        <f>SUM(L6:R6)</f>
        <v>55</v>
      </c>
      <c r="K6" s="221">
        <v>46</v>
      </c>
      <c r="L6" s="222">
        <v>21</v>
      </c>
      <c r="M6" s="222">
        <v>25</v>
      </c>
      <c r="N6" s="222"/>
      <c r="O6" s="222">
        <v>3</v>
      </c>
      <c r="P6" s="222">
        <v>6</v>
      </c>
      <c r="Q6" s="222"/>
      <c r="R6" s="222"/>
      <c r="S6" s="412"/>
    </row>
    <row r="7" spans="1:19" ht="14.25" customHeight="1">
      <c r="A7" s="407">
        <v>2</v>
      </c>
      <c r="B7" s="409" t="s">
        <v>595</v>
      </c>
      <c r="C7" s="409" t="str">
        <f>C5</f>
        <v>宮ノ下</v>
      </c>
      <c r="D7" s="249"/>
      <c r="E7" s="250"/>
      <c r="F7" s="251" t="s">
        <v>598</v>
      </c>
      <c r="G7" s="410" t="s">
        <v>3</v>
      </c>
      <c r="H7" s="252"/>
      <c r="I7" s="253">
        <f>ROUNDDOWN(H8/1.65,0)</f>
        <v>60</v>
      </c>
      <c r="J7" s="249"/>
      <c r="K7" s="249"/>
      <c r="L7" s="254"/>
      <c r="M7" s="254"/>
      <c r="N7" s="254"/>
      <c r="O7" s="254"/>
      <c r="P7" s="254"/>
      <c r="Q7" s="254"/>
      <c r="R7" s="254"/>
      <c r="S7" s="411">
        <f>+H8/K8</f>
        <v>5.867647058823529</v>
      </c>
    </row>
    <row r="8" spans="1:19" ht="14.25" customHeight="1">
      <c r="A8" s="402"/>
      <c r="B8" s="409"/>
      <c r="C8" s="409"/>
      <c r="D8" s="221"/>
      <c r="E8" s="247"/>
      <c r="F8" s="247" t="s">
        <v>614</v>
      </c>
      <c r="G8" s="400"/>
      <c r="H8" s="252">
        <v>99.75</v>
      </c>
      <c r="I8" s="229">
        <v>42</v>
      </c>
      <c r="J8" s="221">
        <f>SUM(L8:R8)</f>
        <v>42</v>
      </c>
      <c r="K8" s="221">
        <v>17</v>
      </c>
      <c r="L8" s="245"/>
      <c r="M8" s="245"/>
      <c r="N8" s="245">
        <v>17</v>
      </c>
      <c r="O8" s="245">
        <v>19</v>
      </c>
      <c r="P8" s="245">
        <v>1</v>
      </c>
      <c r="Q8" s="245">
        <v>5</v>
      </c>
      <c r="R8" s="245"/>
      <c r="S8" s="412"/>
    </row>
    <row r="9" spans="1:19" ht="14.25" customHeight="1">
      <c r="A9" s="408">
        <v>3</v>
      </c>
      <c r="B9" s="403" t="s">
        <v>45</v>
      </c>
      <c r="C9" s="403" t="s">
        <v>505</v>
      </c>
      <c r="D9" s="219">
        <v>45</v>
      </c>
      <c r="E9" s="217">
        <f>(+L10+M10+N10)/D9</f>
        <v>0.6444444444444445</v>
      </c>
      <c r="F9" s="246" t="s">
        <v>259</v>
      </c>
      <c r="G9" s="399" t="s">
        <v>22</v>
      </c>
      <c r="H9" s="223"/>
      <c r="I9" s="228">
        <f>ROUNDDOWN(H10/1.65,0)</f>
        <v>13</v>
      </c>
      <c r="J9" s="219"/>
      <c r="K9" s="219"/>
      <c r="L9" s="218"/>
      <c r="M9" s="218"/>
      <c r="N9" s="218"/>
      <c r="O9" s="218"/>
      <c r="P9" s="218"/>
      <c r="Q9" s="218"/>
      <c r="R9" s="218"/>
      <c r="S9" s="413">
        <f>+H10/K10</f>
        <v>0.6216216216216216</v>
      </c>
    </row>
    <row r="10" spans="1:19" ht="14.25" customHeight="1">
      <c r="A10" s="408"/>
      <c r="B10" s="404"/>
      <c r="C10" s="404"/>
      <c r="D10" s="236">
        <v>90</v>
      </c>
      <c r="E10" s="220">
        <f>J10/D10</f>
        <v>0.4666666666666667</v>
      </c>
      <c r="F10" s="247" t="s">
        <v>46</v>
      </c>
      <c r="G10" s="400"/>
      <c r="H10" s="244">
        <v>23</v>
      </c>
      <c r="I10" s="229">
        <v>20</v>
      </c>
      <c r="J10" s="221">
        <f>SUM(L10:R10)</f>
        <v>42</v>
      </c>
      <c r="K10" s="221">
        <v>37</v>
      </c>
      <c r="L10" s="245">
        <v>9</v>
      </c>
      <c r="M10" s="245">
        <v>11</v>
      </c>
      <c r="N10" s="245">
        <v>9</v>
      </c>
      <c r="O10" s="245">
        <v>8</v>
      </c>
      <c r="P10" s="245">
        <v>2</v>
      </c>
      <c r="Q10" s="245">
        <v>3</v>
      </c>
      <c r="R10" s="245"/>
      <c r="S10" s="412"/>
    </row>
    <row r="11" spans="1:19" ht="14.25" customHeight="1">
      <c r="A11" s="269">
        <v>4</v>
      </c>
      <c r="B11" s="279" t="s">
        <v>6</v>
      </c>
      <c r="C11" s="256" t="s">
        <v>470</v>
      </c>
      <c r="D11" s="15">
        <v>107</v>
      </c>
      <c r="E11" s="59">
        <f>(+L12+M12+N12)/D11</f>
        <v>0.411214953271028</v>
      </c>
      <c r="F11" s="12" t="s">
        <v>514</v>
      </c>
      <c r="G11" s="267" t="s">
        <v>7</v>
      </c>
      <c r="H11" s="40"/>
      <c r="I11" s="44">
        <f>ROUND(H12/1.65,0)</f>
        <v>48</v>
      </c>
      <c r="J11" s="109"/>
      <c r="K11" s="109"/>
      <c r="L11" s="108"/>
      <c r="M11" s="108"/>
      <c r="N11" s="108"/>
      <c r="O11" s="108"/>
      <c r="P11" s="108"/>
      <c r="Q11" s="108"/>
      <c r="R11" s="108"/>
      <c r="S11" s="397">
        <f>+H12/K12</f>
        <v>1.7777777777777777</v>
      </c>
    </row>
    <row r="12" spans="1:19" ht="14.25" customHeight="1">
      <c r="A12" s="270"/>
      <c r="B12" s="280"/>
      <c r="C12" s="257"/>
      <c r="D12" s="19">
        <v>180</v>
      </c>
      <c r="E12" s="61">
        <f>J12/D12</f>
        <v>0.25</v>
      </c>
      <c r="F12" s="11" t="s">
        <v>128</v>
      </c>
      <c r="G12" s="268"/>
      <c r="H12" s="41">
        <v>80</v>
      </c>
      <c r="I12" s="226">
        <v>48</v>
      </c>
      <c r="J12" s="121">
        <f>SUM(L12:R12)</f>
        <v>45</v>
      </c>
      <c r="K12" s="121">
        <v>45</v>
      </c>
      <c r="L12" s="13">
        <v>24</v>
      </c>
      <c r="M12" s="13">
        <v>7</v>
      </c>
      <c r="N12" s="13">
        <v>13</v>
      </c>
      <c r="O12" s="13">
        <v>1</v>
      </c>
      <c r="P12" s="13"/>
      <c r="Q12" s="13"/>
      <c r="R12" s="13"/>
      <c r="S12" s="398"/>
    </row>
    <row r="13" spans="1:19" ht="14.25" customHeight="1">
      <c r="A13" s="269">
        <v>5</v>
      </c>
      <c r="B13" s="279" t="s">
        <v>537</v>
      </c>
      <c r="C13" s="256" t="s">
        <v>471</v>
      </c>
      <c r="D13" s="15">
        <v>314</v>
      </c>
      <c r="E13" s="59">
        <f>(+L14+M14+N14+L88+M88+N88+L116+M116+N116+L126+M126+N126+L132+M132+N132)/D13</f>
        <v>0.46178343949044587</v>
      </c>
      <c r="F13" s="12" t="s">
        <v>492</v>
      </c>
      <c r="G13" s="267" t="s">
        <v>11</v>
      </c>
      <c r="H13" s="42"/>
      <c r="I13" s="227">
        <f>ROUND(H14/1.65,0)</f>
        <v>42</v>
      </c>
      <c r="J13" s="109"/>
      <c r="K13" s="109"/>
      <c r="L13" s="108"/>
      <c r="M13" s="108"/>
      <c r="N13" s="108"/>
      <c r="O13" s="108"/>
      <c r="P13" s="108"/>
      <c r="Q13" s="108"/>
      <c r="R13" s="108"/>
      <c r="S13" s="397">
        <f>+H14/K14</f>
        <v>1.831578947368421</v>
      </c>
    </row>
    <row r="14" spans="1:19" ht="14.25" customHeight="1">
      <c r="A14" s="270"/>
      <c r="B14" s="280"/>
      <c r="C14" s="257"/>
      <c r="D14" s="19">
        <v>601</v>
      </c>
      <c r="E14" s="61">
        <f>(J14+J88+J116+J126+J132)/D14</f>
        <v>0.26955074875207985</v>
      </c>
      <c r="F14" s="11" t="s">
        <v>530</v>
      </c>
      <c r="G14" s="268"/>
      <c r="H14" s="42">
        <v>69.6</v>
      </c>
      <c r="I14" s="226">
        <v>40</v>
      </c>
      <c r="J14" s="121">
        <f>SUM(L14:R14)</f>
        <v>38</v>
      </c>
      <c r="K14" s="121">
        <v>38</v>
      </c>
      <c r="L14" s="13">
        <v>26</v>
      </c>
      <c r="M14" s="13">
        <v>12</v>
      </c>
      <c r="N14" s="13"/>
      <c r="O14" s="13"/>
      <c r="P14" s="13"/>
      <c r="Q14" s="13"/>
      <c r="R14" s="13"/>
      <c r="S14" s="398"/>
    </row>
    <row r="15" spans="1:19" ht="14.25" customHeight="1">
      <c r="A15" s="269">
        <v>6</v>
      </c>
      <c r="B15" s="279" t="s">
        <v>13</v>
      </c>
      <c r="C15" s="256" t="s">
        <v>472</v>
      </c>
      <c r="D15" s="15">
        <v>60</v>
      </c>
      <c r="E15" s="59">
        <f>(+L16+M16+N16)/D15</f>
        <v>0.43333333333333335</v>
      </c>
      <c r="F15" s="12" t="s">
        <v>514</v>
      </c>
      <c r="G15" s="267" t="s">
        <v>14</v>
      </c>
      <c r="H15" s="40"/>
      <c r="I15" s="44">
        <f>ROUND(H16/1.65,0)</f>
        <v>41</v>
      </c>
      <c r="J15" s="109"/>
      <c r="K15" s="109"/>
      <c r="L15" s="108"/>
      <c r="M15" s="108"/>
      <c r="N15" s="108"/>
      <c r="O15" s="108"/>
      <c r="P15" s="108"/>
      <c r="Q15" s="108"/>
      <c r="R15" s="108"/>
      <c r="S15" s="397">
        <f>+H16/K16</f>
        <v>2.25</v>
      </c>
    </row>
    <row r="16" spans="1:19" ht="14.25" customHeight="1">
      <c r="A16" s="270"/>
      <c r="B16" s="280"/>
      <c r="C16" s="257"/>
      <c r="D16" s="19">
        <v>131</v>
      </c>
      <c r="E16" s="61">
        <f>J16/D16</f>
        <v>0.22900763358778625</v>
      </c>
      <c r="F16" s="11" t="s">
        <v>524</v>
      </c>
      <c r="G16" s="268"/>
      <c r="H16" s="41">
        <v>67.5</v>
      </c>
      <c r="I16" s="226">
        <v>40</v>
      </c>
      <c r="J16" s="121">
        <f>SUM(L16:R16)</f>
        <v>30</v>
      </c>
      <c r="K16" s="121">
        <v>30</v>
      </c>
      <c r="L16" s="13">
        <v>6</v>
      </c>
      <c r="M16" s="13">
        <v>11</v>
      </c>
      <c r="N16" s="13">
        <v>9</v>
      </c>
      <c r="O16" s="13">
        <v>4</v>
      </c>
      <c r="P16" s="13"/>
      <c r="Q16" s="13"/>
      <c r="R16" s="13"/>
      <c r="S16" s="398"/>
    </row>
    <row r="17" spans="1:19" ht="14.25" customHeight="1">
      <c r="A17" s="269">
        <v>7</v>
      </c>
      <c r="B17" s="279" t="s">
        <v>15</v>
      </c>
      <c r="C17" s="256" t="s">
        <v>252</v>
      </c>
      <c r="D17" s="15">
        <v>210</v>
      </c>
      <c r="E17" s="59">
        <f>(+L18+M18+N18+L108+M108+N108)/D17</f>
        <v>0.4714285714285714</v>
      </c>
      <c r="F17" s="12" t="s">
        <v>259</v>
      </c>
      <c r="G17" s="267" t="s">
        <v>16</v>
      </c>
      <c r="H17" s="42"/>
      <c r="I17" s="44">
        <f>ROUND(H18/1.65,0)</f>
        <v>74</v>
      </c>
      <c r="J17" s="109"/>
      <c r="K17" s="109"/>
      <c r="L17" s="108"/>
      <c r="M17" s="108"/>
      <c r="N17" s="108"/>
      <c r="O17" s="108"/>
      <c r="P17" s="108"/>
      <c r="Q17" s="108"/>
      <c r="R17" s="108"/>
      <c r="S17" s="397">
        <f>+H18/K18</f>
        <v>2.25</v>
      </c>
    </row>
    <row r="18" spans="1:19" ht="14.25" customHeight="1">
      <c r="A18" s="270"/>
      <c r="B18" s="280"/>
      <c r="C18" s="257"/>
      <c r="D18" s="19">
        <v>420</v>
      </c>
      <c r="E18" s="61">
        <f>(J18+J108)/D18</f>
        <v>0.2357142857142857</v>
      </c>
      <c r="F18" s="11" t="s">
        <v>608</v>
      </c>
      <c r="G18" s="268"/>
      <c r="H18" s="42">
        <v>121.5</v>
      </c>
      <c r="I18" s="226">
        <v>55</v>
      </c>
      <c r="J18" s="121">
        <f>SUM(L18:R18)</f>
        <v>54</v>
      </c>
      <c r="K18" s="121">
        <v>54</v>
      </c>
      <c r="L18" s="13">
        <v>33</v>
      </c>
      <c r="M18" s="13">
        <v>3</v>
      </c>
      <c r="N18" s="13">
        <v>18</v>
      </c>
      <c r="O18" s="13"/>
      <c r="P18" s="13"/>
      <c r="Q18" s="13"/>
      <c r="R18" s="13"/>
      <c r="S18" s="398"/>
    </row>
    <row r="19" spans="1:19" ht="14.25" customHeight="1">
      <c r="A19" s="269">
        <v>8</v>
      </c>
      <c r="B19" s="279" t="s">
        <v>17</v>
      </c>
      <c r="C19" s="256" t="s">
        <v>473</v>
      </c>
      <c r="D19" s="15">
        <v>104</v>
      </c>
      <c r="E19" s="59">
        <f>(+L20+M20+N20)/D19</f>
        <v>0.3942307692307692</v>
      </c>
      <c r="F19" s="12" t="s">
        <v>492</v>
      </c>
      <c r="G19" s="267" t="s">
        <v>16</v>
      </c>
      <c r="H19" s="40"/>
      <c r="I19" s="44">
        <f>ROUND(H20/1.65,0)</f>
        <v>53</v>
      </c>
      <c r="J19" s="109"/>
      <c r="K19" s="109"/>
      <c r="L19" s="108"/>
      <c r="M19" s="108"/>
      <c r="N19" s="108"/>
      <c r="O19" s="108"/>
      <c r="P19" s="108"/>
      <c r="Q19" s="108"/>
      <c r="R19" s="108"/>
      <c r="S19" s="397">
        <f>+H20/K20</f>
        <v>1.6415094339622642</v>
      </c>
    </row>
    <row r="20" spans="1:19" ht="14.25" customHeight="1">
      <c r="A20" s="270"/>
      <c r="B20" s="280"/>
      <c r="C20" s="257"/>
      <c r="D20" s="19">
        <v>234</v>
      </c>
      <c r="E20" s="61">
        <f>J20/D20</f>
        <v>0.2264957264957265</v>
      </c>
      <c r="F20" s="11" t="s">
        <v>530</v>
      </c>
      <c r="G20" s="268"/>
      <c r="H20" s="41">
        <f>15.4+71.6</f>
        <v>87</v>
      </c>
      <c r="I20" s="226">
        <v>40</v>
      </c>
      <c r="J20" s="121">
        <f>SUM(L20:R20)</f>
        <v>53</v>
      </c>
      <c r="K20" s="121">
        <v>53</v>
      </c>
      <c r="L20" s="13">
        <v>15</v>
      </c>
      <c r="M20" s="13">
        <v>14</v>
      </c>
      <c r="N20" s="13">
        <v>12</v>
      </c>
      <c r="O20" s="13">
        <v>6</v>
      </c>
      <c r="P20" s="13">
        <v>6</v>
      </c>
      <c r="Q20" s="13"/>
      <c r="R20" s="13"/>
      <c r="S20" s="398"/>
    </row>
    <row r="21" spans="1:19" ht="14.25" customHeight="1">
      <c r="A21" s="269">
        <v>9</v>
      </c>
      <c r="B21" s="279" t="s">
        <v>18</v>
      </c>
      <c r="C21" s="256" t="s">
        <v>342</v>
      </c>
      <c r="D21" s="15">
        <v>113</v>
      </c>
      <c r="E21" s="59">
        <f>(+L22+M22+N22+L104+M104+N104)/D21</f>
        <v>0.4424778761061947</v>
      </c>
      <c r="F21" s="12" t="s">
        <v>606</v>
      </c>
      <c r="G21" s="267" t="s">
        <v>19</v>
      </c>
      <c r="H21" s="42"/>
      <c r="I21" s="227">
        <f>ROUND(H22/1.65,0)</f>
        <v>56</v>
      </c>
      <c r="J21" s="109"/>
      <c r="K21" s="109"/>
      <c r="L21" s="108"/>
      <c r="M21" s="108"/>
      <c r="N21" s="108"/>
      <c r="O21" s="108"/>
      <c r="P21" s="108"/>
      <c r="Q21" s="108"/>
      <c r="R21" s="108"/>
      <c r="S21" s="397">
        <f>+H22/K22</f>
        <v>1.7111111111111112</v>
      </c>
    </row>
    <row r="22" spans="1:19" ht="14.25" customHeight="1">
      <c r="A22" s="270"/>
      <c r="B22" s="280"/>
      <c r="C22" s="257"/>
      <c r="D22" s="19">
        <v>257</v>
      </c>
      <c r="E22" s="61">
        <f>(J22+J104)/D22</f>
        <v>0.3540856031128405</v>
      </c>
      <c r="F22" s="11" t="s">
        <v>674</v>
      </c>
      <c r="G22" s="268"/>
      <c r="H22" s="42">
        <f>63+29.4</f>
        <v>92.4</v>
      </c>
      <c r="I22" s="226">
        <v>50</v>
      </c>
      <c r="J22" s="121">
        <f>SUM(L22:R22)</f>
        <v>54</v>
      </c>
      <c r="K22" s="121">
        <v>54</v>
      </c>
      <c r="L22" s="13">
        <v>11</v>
      </c>
      <c r="M22" s="13">
        <v>8</v>
      </c>
      <c r="N22" s="13">
        <v>8</v>
      </c>
      <c r="O22" s="13">
        <v>13</v>
      </c>
      <c r="P22" s="13">
        <v>8</v>
      </c>
      <c r="Q22" s="13">
        <v>6</v>
      </c>
      <c r="R22" s="13"/>
      <c r="S22" s="398"/>
    </row>
    <row r="23" spans="1:19" ht="14.25" customHeight="1">
      <c r="A23" s="269">
        <v>10</v>
      </c>
      <c r="B23" s="279" t="s">
        <v>20</v>
      </c>
      <c r="C23" s="256" t="s">
        <v>474</v>
      </c>
      <c r="D23" s="15">
        <v>286</v>
      </c>
      <c r="E23" s="59">
        <f>(+L24+M24+N24+L80+M80+N80+L112+M112+N112)/D23</f>
        <v>0.43006993006993005</v>
      </c>
      <c r="F23" s="12" t="s">
        <v>492</v>
      </c>
      <c r="G23" s="267" t="s">
        <v>21</v>
      </c>
      <c r="H23" s="40"/>
      <c r="I23" s="44">
        <f>ROUND(H24/1.65,0)</f>
        <v>55</v>
      </c>
      <c r="J23" s="109"/>
      <c r="K23" s="109"/>
      <c r="L23" s="108"/>
      <c r="M23" s="108"/>
      <c r="N23" s="108"/>
      <c r="O23" s="108"/>
      <c r="P23" s="108"/>
      <c r="Q23" s="108"/>
      <c r="R23" s="108"/>
      <c r="S23" s="397">
        <f>+H24/K24</f>
        <v>1.3757575757575757</v>
      </c>
    </row>
    <row r="24" spans="1:19" ht="14.25" customHeight="1">
      <c r="A24" s="270"/>
      <c r="B24" s="280"/>
      <c r="C24" s="257"/>
      <c r="D24" s="235">
        <v>557</v>
      </c>
      <c r="E24" s="61">
        <f>(J24+J80+J112)/D24</f>
        <v>0.28186714542190305</v>
      </c>
      <c r="F24" s="11" t="s">
        <v>113</v>
      </c>
      <c r="G24" s="268"/>
      <c r="H24" s="41">
        <v>90.8</v>
      </c>
      <c r="I24" s="226">
        <v>67</v>
      </c>
      <c r="J24" s="121">
        <f>SUM(L24:R24)</f>
        <v>66</v>
      </c>
      <c r="K24" s="121">
        <v>66</v>
      </c>
      <c r="L24" s="13">
        <v>14</v>
      </c>
      <c r="M24" s="13">
        <v>23</v>
      </c>
      <c r="N24" s="13">
        <v>24</v>
      </c>
      <c r="O24" s="13">
        <v>4</v>
      </c>
      <c r="P24" s="13">
        <v>1</v>
      </c>
      <c r="Q24" s="13"/>
      <c r="R24" s="13"/>
      <c r="S24" s="398"/>
    </row>
    <row r="25" spans="1:19" ht="14.25" customHeight="1">
      <c r="A25" s="269">
        <v>11</v>
      </c>
      <c r="B25" s="321" t="s">
        <v>24</v>
      </c>
      <c r="C25" s="273" t="s">
        <v>343</v>
      </c>
      <c r="D25" s="15">
        <v>124</v>
      </c>
      <c r="E25" s="59">
        <f>(+L26+M26+N26+L98+M98+N98)/D25</f>
        <v>0.47580645161290325</v>
      </c>
      <c r="F25" s="10" t="s">
        <v>492</v>
      </c>
      <c r="G25" s="327" t="s">
        <v>25</v>
      </c>
      <c r="H25" s="42"/>
      <c r="I25" s="43">
        <f>ROUND(H26/1.65,0)</f>
        <v>63</v>
      </c>
      <c r="J25" s="109"/>
      <c r="K25" s="109"/>
      <c r="L25" s="108"/>
      <c r="M25" s="108"/>
      <c r="N25" s="108"/>
      <c r="O25" s="108"/>
      <c r="P25" s="108"/>
      <c r="Q25" s="108"/>
      <c r="R25" s="108"/>
      <c r="S25" s="397">
        <f>+H26/K26</f>
        <v>1.7333333333333334</v>
      </c>
    </row>
    <row r="26" spans="1:19" ht="14.25" customHeight="1">
      <c r="A26" s="270"/>
      <c r="B26" s="280"/>
      <c r="C26" s="257"/>
      <c r="D26" s="19">
        <v>283</v>
      </c>
      <c r="E26" s="61">
        <f>(J26+J98)/D26</f>
        <v>0.3250883392226148</v>
      </c>
      <c r="F26" s="11" t="s">
        <v>113</v>
      </c>
      <c r="G26" s="268"/>
      <c r="H26" s="42">
        <v>104</v>
      </c>
      <c r="I26" s="226">
        <v>60</v>
      </c>
      <c r="J26" s="121">
        <f>SUM(L26:R26)</f>
        <v>60</v>
      </c>
      <c r="K26" s="121">
        <v>60</v>
      </c>
      <c r="L26" s="13">
        <v>23</v>
      </c>
      <c r="M26" s="13">
        <v>15</v>
      </c>
      <c r="N26" s="13"/>
      <c r="O26" s="13">
        <v>14</v>
      </c>
      <c r="P26" s="13">
        <v>4</v>
      </c>
      <c r="Q26" s="13">
        <v>4</v>
      </c>
      <c r="R26" s="13"/>
      <c r="S26" s="398"/>
    </row>
    <row r="27" spans="1:19" ht="14.25" customHeight="1">
      <c r="A27" s="269">
        <v>12</v>
      </c>
      <c r="B27" s="279" t="s">
        <v>475</v>
      </c>
      <c r="C27" s="256" t="s">
        <v>344</v>
      </c>
      <c r="D27" s="15">
        <v>307</v>
      </c>
      <c r="E27" s="59">
        <f>(+L28+M28+N28+L84+M84+N84+L96+M96+N96+L124+M124+N124)/D27</f>
        <v>0.48534201954397393</v>
      </c>
      <c r="F27" s="12" t="s">
        <v>492</v>
      </c>
      <c r="G27" s="267" t="s">
        <v>26</v>
      </c>
      <c r="H27" s="40"/>
      <c r="I27" s="44">
        <f>ROUND(H28/1.65,0)</f>
        <v>47</v>
      </c>
      <c r="J27" s="109"/>
      <c r="K27" s="109"/>
      <c r="L27" s="108"/>
      <c r="M27" s="108"/>
      <c r="N27" s="108"/>
      <c r="O27" s="108"/>
      <c r="P27" s="108"/>
      <c r="Q27" s="108"/>
      <c r="R27" s="108"/>
      <c r="S27" s="397">
        <f>+H28/K28</f>
        <v>1.1953846153846155</v>
      </c>
    </row>
    <row r="28" spans="1:19" ht="14.25" customHeight="1">
      <c r="A28" s="270"/>
      <c r="B28" s="280"/>
      <c r="C28" s="257"/>
      <c r="D28" s="235">
        <v>596</v>
      </c>
      <c r="E28" s="61">
        <f>(J28+J84+J96+J124)/D28</f>
        <v>0.31543624161073824</v>
      </c>
      <c r="F28" s="11" t="s">
        <v>530</v>
      </c>
      <c r="G28" s="268"/>
      <c r="H28" s="41">
        <v>77.7</v>
      </c>
      <c r="I28" s="226">
        <v>70</v>
      </c>
      <c r="J28" s="121">
        <f>SUM(L28:R28)</f>
        <v>66</v>
      </c>
      <c r="K28" s="121">
        <v>65</v>
      </c>
      <c r="L28" s="13">
        <v>10</v>
      </c>
      <c r="M28" s="13">
        <v>16</v>
      </c>
      <c r="N28" s="13">
        <v>24</v>
      </c>
      <c r="O28" s="13">
        <v>12</v>
      </c>
      <c r="P28" s="13">
        <v>3</v>
      </c>
      <c r="Q28" s="13">
        <v>1</v>
      </c>
      <c r="R28" s="13"/>
      <c r="S28" s="398"/>
    </row>
    <row r="29" spans="1:19" ht="14.25" customHeight="1">
      <c r="A29" s="269">
        <v>13</v>
      </c>
      <c r="B29" s="279" t="s">
        <v>29</v>
      </c>
      <c r="C29" s="256" t="s">
        <v>477</v>
      </c>
      <c r="D29" s="15">
        <v>107</v>
      </c>
      <c r="E29" s="59">
        <f>(+L30+M30+N30+L130+M130+N130)/D29</f>
        <v>0.5327102803738317</v>
      </c>
      <c r="F29" s="12" t="s">
        <v>691</v>
      </c>
      <c r="G29" s="267" t="s">
        <v>30</v>
      </c>
      <c r="H29" s="42"/>
      <c r="I29" s="44">
        <f>ROUND(H30/1.65,0)</f>
        <v>47</v>
      </c>
      <c r="J29" s="109"/>
      <c r="K29" s="109"/>
      <c r="L29" s="108"/>
      <c r="M29" s="108"/>
      <c r="N29" s="108"/>
      <c r="O29" s="108"/>
      <c r="P29" s="108"/>
      <c r="Q29" s="108"/>
      <c r="R29" s="108"/>
      <c r="S29" s="397">
        <f>+H30/K30</f>
        <v>2.0473684210526315</v>
      </c>
    </row>
    <row r="30" spans="1:19" ht="14.25" customHeight="1">
      <c r="A30" s="270"/>
      <c r="B30" s="280"/>
      <c r="C30" s="257"/>
      <c r="D30" s="235">
        <v>235</v>
      </c>
      <c r="E30" s="61">
        <f>(J30+J130)/D30</f>
        <v>0.3404255319148936</v>
      </c>
      <c r="F30" s="11"/>
      <c r="G30" s="268"/>
      <c r="H30" s="42">
        <v>77.8</v>
      </c>
      <c r="I30" s="226">
        <v>60</v>
      </c>
      <c r="J30" s="121">
        <f>SUM(L30:R30)</f>
        <v>39</v>
      </c>
      <c r="K30" s="121">
        <v>38</v>
      </c>
      <c r="L30" s="13">
        <v>8</v>
      </c>
      <c r="M30" s="13">
        <v>10</v>
      </c>
      <c r="N30" s="13">
        <v>5</v>
      </c>
      <c r="O30" s="13">
        <v>6</v>
      </c>
      <c r="P30" s="13">
        <v>8</v>
      </c>
      <c r="Q30" s="13">
        <v>2</v>
      </c>
      <c r="R30" s="13"/>
      <c r="S30" s="398"/>
    </row>
    <row r="31" spans="1:19" ht="14.25" customHeight="1">
      <c r="A31" s="269">
        <v>14</v>
      </c>
      <c r="B31" s="279" t="s">
        <v>31</v>
      </c>
      <c r="C31" s="256" t="s">
        <v>345</v>
      </c>
      <c r="D31" s="15">
        <v>162</v>
      </c>
      <c r="E31" s="59">
        <f>(+L32+M32+N32+L90+M90+N90)/D31</f>
        <v>0.5</v>
      </c>
      <c r="F31" s="12" t="s">
        <v>492</v>
      </c>
      <c r="G31" s="267" t="s">
        <v>16</v>
      </c>
      <c r="H31" s="40"/>
      <c r="I31" s="44">
        <f>ROUND(H32/1.65,0)</f>
        <v>64</v>
      </c>
      <c r="J31" s="109"/>
      <c r="K31" s="109"/>
      <c r="L31" s="108"/>
      <c r="M31" s="108"/>
      <c r="N31" s="108"/>
      <c r="O31" s="108"/>
      <c r="P31" s="108"/>
      <c r="Q31" s="108"/>
      <c r="R31" s="108"/>
      <c r="S31" s="397">
        <f>+H32/K32</f>
        <v>1.8456140350877193</v>
      </c>
    </row>
    <row r="32" spans="1:19" ht="14.25" customHeight="1">
      <c r="A32" s="270"/>
      <c r="B32" s="280"/>
      <c r="C32" s="257"/>
      <c r="D32" s="235">
        <v>316</v>
      </c>
      <c r="E32" s="61">
        <f>(J32+J90)/D32</f>
        <v>0.3575949367088608</v>
      </c>
      <c r="F32" s="11" t="s">
        <v>113</v>
      </c>
      <c r="G32" s="268"/>
      <c r="H32" s="41">
        <v>105.2</v>
      </c>
      <c r="I32" s="226">
        <v>65</v>
      </c>
      <c r="J32" s="121">
        <f>SUM(L32:R32)</f>
        <v>57</v>
      </c>
      <c r="K32" s="121">
        <v>57</v>
      </c>
      <c r="L32" s="13">
        <v>28</v>
      </c>
      <c r="M32" s="13">
        <v>29</v>
      </c>
      <c r="N32" s="13"/>
      <c r="O32" s="13"/>
      <c r="P32" s="13"/>
      <c r="Q32" s="13"/>
      <c r="R32" s="13"/>
      <c r="S32" s="398"/>
    </row>
    <row r="33" spans="1:19" ht="14.25" customHeight="1">
      <c r="A33" s="269">
        <v>15</v>
      </c>
      <c r="B33" s="279" t="s">
        <v>726</v>
      </c>
      <c r="C33" s="256" t="s">
        <v>346</v>
      </c>
      <c r="D33" s="15">
        <v>277</v>
      </c>
      <c r="E33" s="59">
        <f>(+L34+M34+N34+L78+M78+N78+L118+M118+N118+L120+M120+N120+L122+M122+N122)/D33</f>
        <v>0.555956678700361</v>
      </c>
      <c r="F33" s="10" t="s">
        <v>492</v>
      </c>
      <c r="G33" s="267" t="s">
        <v>16</v>
      </c>
      <c r="H33" s="40"/>
      <c r="I33" s="44">
        <f>ROUND(H34/1.65,0)</f>
        <v>42</v>
      </c>
      <c r="J33" s="109"/>
      <c r="K33" s="109"/>
      <c r="L33" s="108"/>
      <c r="M33" s="108"/>
      <c r="N33" s="108"/>
      <c r="O33" s="108"/>
      <c r="P33" s="108"/>
      <c r="Q33" s="108"/>
      <c r="R33" s="108"/>
      <c r="S33" s="397">
        <f>+H34/K34</f>
        <v>2.15625</v>
      </c>
    </row>
    <row r="34" spans="1:19" ht="14.25" customHeight="1">
      <c r="A34" s="270"/>
      <c r="B34" s="280"/>
      <c r="C34" s="257"/>
      <c r="D34" s="235">
        <v>601</v>
      </c>
      <c r="E34" s="61">
        <f>(J34+J78+J118+J120+J122)/D34</f>
        <v>0.33111480865224624</v>
      </c>
      <c r="F34" s="11" t="s">
        <v>599</v>
      </c>
      <c r="G34" s="268"/>
      <c r="H34" s="41">
        <v>69</v>
      </c>
      <c r="I34" s="226">
        <v>40</v>
      </c>
      <c r="J34" s="121">
        <f>SUM(L34:R34)</f>
        <v>33</v>
      </c>
      <c r="K34" s="121">
        <v>32</v>
      </c>
      <c r="L34" s="13">
        <v>11</v>
      </c>
      <c r="M34" s="13">
        <v>12</v>
      </c>
      <c r="N34" s="13">
        <v>8</v>
      </c>
      <c r="O34" s="13">
        <v>2</v>
      </c>
      <c r="P34" s="13"/>
      <c r="Q34" s="13"/>
      <c r="R34" s="13"/>
      <c r="S34" s="398"/>
    </row>
    <row r="35" spans="1:19" ht="14.25" customHeight="1">
      <c r="A35" s="269">
        <v>16</v>
      </c>
      <c r="B35" s="321" t="s">
        <v>33</v>
      </c>
      <c r="C35" s="273" t="s">
        <v>347</v>
      </c>
      <c r="D35" s="15">
        <v>112</v>
      </c>
      <c r="E35" s="59">
        <f>(+L36+M36+N36+L100+M100+N100)/D35</f>
        <v>0.6785714285714286</v>
      </c>
      <c r="F35" s="10" t="s">
        <v>492</v>
      </c>
      <c r="G35" s="327" t="s">
        <v>26</v>
      </c>
      <c r="H35" s="42"/>
      <c r="I35" s="43">
        <f>ROUND(H36/1.65,0)</f>
        <v>51</v>
      </c>
      <c r="J35" s="109"/>
      <c r="K35" s="109"/>
      <c r="L35" s="108"/>
      <c r="M35" s="108"/>
      <c r="N35" s="108"/>
      <c r="O35" s="108"/>
      <c r="P35" s="108"/>
      <c r="Q35" s="108"/>
      <c r="R35" s="108"/>
      <c r="S35" s="397">
        <f>+H36/K36</f>
        <v>1.4018333333333333</v>
      </c>
    </row>
    <row r="36" spans="1:19" ht="14.25" customHeight="1">
      <c r="A36" s="270"/>
      <c r="B36" s="280"/>
      <c r="C36" s="257"/>
      <c r="D36" s="19">
        <v>267</v>
      </c>
      <c r="E36" s="61">
        <f>(J36+J100)/D36</f>
        <v>0.3782771535580524</v>
      </c>
      <c r="F36" s="11" t="s">
        <v>490</v>
      </c>
      <c r="G36" s="268"/>
      <c r="H36" s="41">
        <v>84.11</v>
      </c>
      <c r="I36" s="226">
        <v>52</v>
      </c>
      <c r="J36" s="121">
        <f>SUM(L36:R36)</f>
        <v>60</v>
      </c>
      <c r="K36" s="121">
        <v>60</v>
      </c>
      <c r="L36" s="13">
        <v>23</v>
      </c>
      <c r="M36" s="13">
        <v>30</v>
      </c>
      <c r="N36" s="13"/>
      <c r="O36" s="13"/>
      <c r="P36" s="13">
        <v>6</v>
      </c>
      <c r="Q36" s="13">
        <v>1</v>
      </c>
      <c r="R36" s="13"/>
      <c r="S36" s="398"/>
    </row>
    <row r="37" spans="1:19" ht="14.25" customHeight="1">
      <c r="A37" s="269">
        <v>17</v>
      </c>
      <c r="B37" s="279" t="s">
        <v>678</v>
      </c>
      <c r="C37" s="256" t="s">
        <v>348</v>
      </c>
      <c r="D37" s="15">
        <v>239</v>
      </c>
      <c r="E37" s="59">
        <f>(+L38+M38+N38+L110+M110+N110)/D37</f>
        <v>0.3598326359832636</v>
      </c>
      <c r="F37" s="12" t="s">
        <v>514</v>
      </c>
      <c r="G37" s="267" t="s">
        <v>36</v>
      </c>
      <c r="H37" s="42"/>
      <c r="I37" s="44">
        <f>ROUND(H38/1.65,0)</f>
        <v>90</v>
      </c>
      <c r="J37" s="109"/>
      <c r="K37" s="109"/>
      <c r="L37" s="108"/>
      <c r="M37" s="108"/>
      <c r="N37" s="108"/>
      <c r="O37" s="108"/>
      <c r="P37" s="108"/>
      <c r="Q37" s="108"/>
      <c r="R37" s="108"/>
      <c r="S37" s="397">
        <f>+H38/K38</f>
        <v>2.084507042253521</v>
      </c>
    </row>
    <row r="38" spans="1:19" ht="14.25" customHeight="1">
      <c r="A38" s="270"/>
      <c r="B38" s="280"/>
      <c r="C38" s="257"/>
      <c r="D38" s="19">
        <v>458</v>
      </c>
      <c r="E38" s="61">
        <f>(J38+J110)/D38</f>
        <v>0.20305676855895197</v>
      </c>
      <c r="F38" s="11" t="s">
        <v>600</v>
      </c>
      <c r="G38" s="268"/>
      <c r="H38" s="42">
        <v>148</v>
      </c>
      <c r="I38" s="226">
        <v>71</v>
      </c>
      <c r="J38" s="121">
        <f>SUM(L38:R38)</f>
        <v>71</v>
      </c>
      <c r="K38" s="121">
        <v>71</v>
      </c>
      <c r="L38" s="13">
        <v>30</v>
      </c>
      <c r="M38" s="13">
        <v>41</v>
      </c>
      <c r="N38" s="13"/>
      <c r="O38" s="13"/>
      <c r="P38" s="13"/>
      <c r="Q38" s="13"/>
      <c r="R38" s="13"/>
      <c r="S38" s="398"/>
    </row>
    <row r="39" spans="1:19" ht="14.25" customHeight="1">
      <c r="A39" s="269">
        <v>18</v>
      </c>
      <c r="B39" s="279" t="s">
        <v>37</v>
      </c>
      <c r="C39" s="256" t="s">
        <v>481</v>
      </c>
      <c r="D39" s="15">
        <v>113</v>
      </c>
      <c r="E39" s="59">
        <f>(+L40+M40+N40)/D39</f>
        <v>0.5575221238938053</v>
      </c>
      <c r="F39" s="10" t="s">
        <v>492</v>
      </c>
      <c r="G39" s="267" t="s">
        <v>7</v>
      </c>
      <c r="H39" s="40"/>
      <c r="I39" s="44">
        <f>ROUND(H40/1.65,0)</f>
        <v>60</v>
      </c>
      <c r="J39" s="109"/>
      <c r="K39" s="109"/>
      <c r="L39" s="108"/>
      <c r="M39" s="108"/>
      <c r="N39" s="108"/>
      <c r="O39" s="108"/>
      <c r="P39" s="108"/>
      <c r="Q39" s="108"/>
      <c r="R39" s="108"/>
      <c r="S39" s="397">
        <f>+H40/K40</f>
        <v>1.493939393939394</v>
      </c>
    </row>
    <row r="40" spans="1:19" ht="14.25" customHeight="1">
      <c r="A40" s="270"/>
      <c r="B40" s="280"/>
      <c r="C40" s="257"/>
      <c r="D40" s="235">
        <v>235</v>
      </c>
      <c r="E40" s="61">
        <f>J40/D40</f>
        <v>0.32340425531914896</v>
      </c>
      <c r="F40" s="11" t="s">
        <v>113</v>
      </c>
      <c r="G40" s="268"/>
      <c r="H40" s="41">
        <v>98.6</v>
      </c>
      <c r="I40" s="226">
        <v>70</v>
      </c>
      <c r="J40" s="121">
        <f>SUM(L40:R40)</f>
        <v>76</v>
      </c>
      <c r="K40" s="121">
        <v>66</v>
      </c>
      <c r="L40" s="13">
        <v>22</v>
      </c>
      <c r="M40" s="13">
        <v>25</v>
      </c>
      <c r="N40" s="13">
        <v>16</v>
      </c>
      <c r="O40" s="13">
        <v>7</v>
      </c>
      <c r="P40" s="13">
        <v>6</v>
      </c>
      <c r="Q40" s="13"/>
      <c r="R40" s="13"/>
      <c r="S40" s="398"/>
    </row>
    <row r="41" spans="1:19" ht="14.25" customHeight="1">
      <c r="A41" s="269">
        <v>19</v>
      </c>
      <c r="B41" s="279" t="s">
        <v>38</v>
      </c>
      <c r="C41" s="256" t="s">
        <v>482</v>
      </c>
      <c r="D41" s="15">
        <v>154</v>
      </c>
      <c r="E41" s="59">
        <f>(+L42+M42+N42+L102+M102+N102)/D41</f>
        <v>0.3116883116883117</v>
      </c>
      <c r="F41" s="10" t="s">
        <v>492</v>
      </c>
      <c r="G41" s="267" t="s">
        <v>39</v>
      </c>
      <c r="H41" s="42"/>
      <c r="I41" s="44">
        <f>ROUND(H42/1.65,0)</f>
        <v>63</v>
      </c>
      <c r="J41" s="109"/>
      <c r="K41" s="109"/>
      <c r="L41" s="108"/>
      <c r="M41" s="108"/>
      <c r="N41" s="108"/>
      <c r="O41" s="108"/>
      <c r="P41" s="108"/>
      <c r="Q41" s="108"/>
      <c r="R41" s="108"/>
      <c r="S41" s="397">
        <f>+H42/K42</f>
        <v>1.7810344827586206</v>
      </c>
    </row>
    <row r="42" spans="1:19" ht="14.25" customHeight="1">
      <c r="A42" s="270"/>
      <c r="B42" s="280"/>
      <c r="C42" s="257"/>
      <c r="D42" s="235">
        <v>310</v>
      </c>
      <c r="E42" s="61">
        <f>(J42+J102)/D42</f>
        <v>0.3096774193548387</v>
      </c>
      <c r="F42" s="11" t="s">
        <v>113</v>
      </c>
      <c r="G42" s="268"/>
      <c r="H42" s="42">
        <v>103.3</v>
      </c>
      <c r="I42" s="226">
        <v>63</v>
      </c>
      <c r="J42" s="121">
        <f>SUM(L42:R42)</f>
        <v>58</v>
      </c>
      <c r="K42" s="121">
        <v>58</v>
      </c>
      <c r="L42" s="13">
        <v>10</v>
      </c>
      <c r="M42" s="13">
        <v>13</v>
      </c>
      <c r="N42" s="13">
        <v>11</v>
      </c>
      <c r="O42" s="13">
        <v>11</v>
      </c>
      <c r="P42" s="13">
        <v>6</v>
      </c>
      <c r="Q42" s="13">
        <v>7</v>
      </c>
      <c r="R42" s="13"/>
      <c r="S42" s="398"/>
    </row>
    <row r="43" spans="1:19" ht="14.25" customHeight="1">
      <c r="A43" s="269">
        <v>20</v>
      </c>
      <c r="B43" s="279" t="s">
        <v>40</v>
      </c>
      <c r="C43" s="256" t="s">
        <v>349</v>
      </c>
      <c r="D43" s="15">
        <v>137</v>
      </c>
      <c r="E43" s="59">
        <f>(+L44+M44+N44+L136+M136+N136)/D43</f>
        <v>0.48175182481751827</v>
      </c>
      <c r="F43" s="12" t="s">
        <v>514</v>
      </c>
      <c r="G43" s="267" t="s">
        <v>41</v>
      </c>
      <c r="H43" s="40"/>
      <c r="I43" s="44">
        <f>ROUND(H44/1.65,0)</f>
        <v>43</v>
      </c>
      <c r="J43" s="109"/>
      <c r="K43" s="109"/>
      <c r="L43" s="108"/>
      <c r="M43" s="108"/>
      <c r="N43" s="108"/>
      <c r="O43" s="108"/>
      <c r="P43" s="108"/>
      <c r="Q43" s="108"/>
      <c r="R43" s="108"/>
      <c r="S43" s="397">
        <f>+H44/K44</f>
        <v>1.4791666666666667</v>
      </c>
    </row>
    <row r="44" spans="1:19" ht="14.25" customHeight="1">
      <c r="A44" s="270"/>
      <c r="B44" s="280"/>
      <c r="C44" s="257"/>
      <c r="D44" s="235">
        <v>266</v>
      </c>
      <c r="E44" s="61">
        <f>(J44+J136)/D44</f>
        <v>0.3007518796992481</v>
      </c>
      <c r="F44" s="11" t="s">
        <v>601</v>
      </c>
      <c r="G44" s="268"/>
      <c r="H44" s="41">
        <v>71</v>
      </c>
      <c r="I44" s="226">
        <v>43</v>
      </c>
      <c r="J44" s="121">
        <f>SUM(L44:R44)</f>
        <v>48</v>
      </c>
      <c r="K44" s="121">
        <v>48</v>
      </c>
      <c r="L44" s="13">
        <v>17</v>
      </c>
      <c r="M44" s="13">
        <v>15</v>
      </c>
      <c r="N44" s="13">
        <v>16</v>
      </c>
      <c r="O44" s="13"/>
      <c r="P44" s="13"/>
      <c r="Q44" s="13"/>
      <c r="R44" s="13"/>
      <c r="S44" s="398"/>
    </row>
    <row r="45" spans="1:19" ht="14.25" customHeight="1">
      <c r="A45" s="269">
        <v>21</v>
      </c>
      <c r="B45" s="279" t="s">
        <v>727</v>
      </c>
      <c r="C45" s="256" t="s">
        <v>484</v>
      </c>
      <c r="D45" s="15">
        <v>102</v>
      </c>
      <c r="E45" s="59">
        <f>(+L46+M46+N46+L128+M128+N128)/D45</f>
        <v>0.5196078431372549</v>
      </c>
      <c r="F45" s="361" t="s">
        <v>689</v>
      </c>
      <c r="G45" s="267" t="s">
        <v>41</v>
      </c>
      <c r="H45" s="42"/>
      <c r="I45" s="44">
        <f>ROUND(H46/1.65,0)</f>
        <v>75</v>
      </c>
      <c r="J45" s="109"/>
      <c r="K45" s="109"/>
      <c r="L45" s="108"/>
      <c r="M45" s="108"/>
      <c r="N45" s="108"/>
      <c r="O45" s="108"/>
      <c r="P45" s="108"/>
      <c r="Q45" s="108"/>
      <c r="R45" s="108"/>
      <c r="S45" s="397">
        <f>+H46/K46</f>
        <v>4.607407407407408</v>
      </c>
    </row>
    <row r="46" spans="1:19" ht="14.25" customHeight="1">
      <c r="A46" s="270"/>
      <c r="B46" s="280"/>
      <c r="C46" s="257"/>
      <c r="D46" s="19">
        <v>199</v>
      </c>
      <c r="E46" s="61">
        <f>(J46+J128)/D46</f>
        <v>0.35678391959798994</v>
      </c>
      <c r="F46" s="362"/>
      <c r="G46" s="268"/>
      <c r="H46" s="42">
        <f>63.3+61.1</f>
        <v>124.4</v>
      </c>
      <c r="I46" s="226">
        <v>40</v>
      </c>
      <c r="J46" s="121">
        <f>SUM(L46:R46)</f>
        <v>27</v>
      </c>
      <c r="K46" s="121">
        <v>27</v>
      </c>
      <c r="L46" s="13"/>
      <c r="M46" s="13"/>
      <c r="N46" s="13">
        <v>17</v>
      </c>
      <c r="O46" s="13"/>
      <c r="P46" s="13">
        <v>8</v>
      </c>
      <c r="Q46" s="13">
        <v>2</v>
      </c>
      <c r="R46" s="13"/>
      <c r="S46" s="398"/>
    </row>
    <row r="47" spans="1:19" ht="14.25" customHeight="1">
      <c r="A47" s="269">
        <v>22</v>
      </c>
      <c r="B47" s="279" t="s">
        <v>42</v>
      </c>
      <c r="C47" s="256" t="s">
        <v>350</v>
      </c>
      <c r="D47" s="15">
        <v>51</v>
      </c>
      <c r="E47" s="59">
        <f>(+L48+M48+N48)/D47</f>
        <v>0.43137254901960786</v>
      </c>
      <c r="F47" s="12" t="s">
        <v>492</v>
      </c>
      <c r="G47" s="267" t="s">
        <v>22</v>
      </c>
      <c r="H47" s="40"/>
      <c r="I47" s="44">
        <f>ROUND(H48/1.65,0)</f>
        <v>48</v>
      </c>
      <c r="J47" s="109"/>
      <c r="K47" s="109"/>
      <c r="L47" s="108"/>
      <c r="M47" s="108"/>
      <c r="N47" s="108"/>
      <c r="O47" s="108"/>
      <c r="P47" s="108"/>
      <c r="Q47" s="108"/>
      <c r="R47" s="108"/>
      <c r="S47" s="397">
        <f>+H48/K48</f>
        <v>2.5425806451612902</v>
      </c>
    </row>
    <row r="48" spans="1:19" ht="14.25" customHeight="1">
      <c r="A48" s="270"/>
      <c r="B48" s="280"/>
      <c r="C48" s="257"/>
      <c r="D48" s="19">
        <v>101</v>
      </c>
      <c r="E48" s="61">
        <f>J48/D48</f>
        <v>0.3564356435643564</v>
      </c>
      <c r="F48" s="11" t="s">
        <v>552</v>
      </c>
      <c r="G48" s="268"/>
      <c r="H48" s="41">
        <v>78.82</v>
      </c>
      <c r="I48" s="226">
        <v>48</v>
      </c>
      <c r="J48" s="121">
        <f>SUM(L48:R48)</f>
        <v>36</v>
      </c>
      <c r="K48" s="121">
        <v>31</v>
      </c>
      <c r="L48" s="13">
        <v>5</v>
      </c>
      <c r="M48" s="13">
        <v>12</v>
      </c>
      <c r="N48" s="13">
        <v>5</v>
      </c>
      <c r="O48" s="13">
        <v>8</v>
      </c>
      <c r="P48" s="13">
        <v>5</v>
      </c>
      <c r="Q48" s="13">
        <v>1</v>
      </c>
      <c r="R48" s="13"/>
      <c r="S48" s="398"/>
    </row>
    <row r="49" spans="1:19" ht="14.25" customHeight="1">
      <c r="A49" s="269">
        <v>23</v>
      </c>
      <c r="B49" s="279" t="s">
        <v>836</v>
      </c>
      <c r="C49" s="256" t="s">
        <v>351</v>
      </c>
      <c r="D49" s="15">
        <v>138</v>
      </c>
      <c r="E49" s="59">
        <f>(+L50+M50+N50+L138+M138+N138)/D49</f>
        <v>0.38405797101449274</v>
      </c>
      <c r="F49" s="12" t="s">
        <v>492</v>
      </c>
      <c r="G49" s="267" t="s">
        <v>22</v>
      </c>
      <c r="H49" s="42"/>
      <c r="I49" s="44">
        <f>ROUND(H50/1.65,0)</f>
        <v>48</v>
      </c>
      <c r="J49" s="109"/>
      <c r="K49" s="109"/>
      <c r="L49" s="108"/>
      <c r="M49" s="153"/>
      <c r="N49" s="153"/>
      <c r="O49" s="153"/>
      <c r="P49" s="153"/>
      <c r="Q49" s="153"/>
      <c r="R49" s="153"/>
      <c r="S49" s="397">
        <f>+H50/K50</f>
        <v>1.8090909090909089</v>
      </c>
    </row>
    <row r="50" spans="1:19" ht="14.25" customHeight="1">
      <c r="A50" s="270"/>
      <c r="B50" s="280"/>
      <c r="C50" s="257"/>
      <c r="D50" s="235">
        <v>270</v>
      </c>
      <c r="E50" s="61">
        <f>(J50+J138)/D50</f>
        <v>0.22962962962962963</v>
      </c>
      <c r="F50" s="11" t="s">
        <v>530</v>
      </c>
      <c r="G50" s="268"/>
      <c r="H50" s="42">
        <v>79.6</v>
      </c>
      <c r="I50" s="226">
        <v>45</v>
      </c>
      <c r="J50" s="121">
        <f>SUM(L50:R50)</f>
        <v>44</v>
      </c>
      <c r="K50" s="121">
        <v>44</v>
      </c>
      <c r="L50" s="13">
        <v>19</v>
      </c>
      <c r="M50" s="162">
        <v>25</v>
      </c>
      <c r="N50" s="162"/>
      <c r="O50" s="162"/>
      <c r="P50" s="162"/>
      <c r="Q50" s="162"/>
      <c r="R50" s="162"/>
      <c r="S50" s="398"/>
    </row>
    <row r="51" spans="1:19" ht="14.25" customHeight="1">
      <c r="A51" s="269">
        <v>24</v>
      </c>
      <c r="B51" s="279" t="s">
        <v>591</v>
      </c>
      <c r="C51" s="256" t="s">
        <v>352</v>
      </c>
      <c r="D51" s="15">
        <v>82</v>
      </c>
      <c r="E51" s="59">
        <f>(+L52+M52+N52)/D51</f>
        <v>0.5</v>
      </c>
      <c r="F51" s="10" t="s">
        <v>492</v>
      </c>
      <c r="G51" s="267" t="s">
        <v>34</v>
      </c>
      <c r="H51" s="40"/>
      <c r="I51" s="44">
        <f>ROUNDDOWN(H52/1.65,0)</f>
        <v>46</v>
      </c>
      <c r="J51" s="109"/>
      <c r="K51" s="109"/>
      <c r="L51" s="108"/>
      <c r="M51" s="108"/>
      <c r="N51" s="108"/>
      <c r="O51" s="108"/>
      <c r="P51" s="108"/>
      <c r="Q51" s="108"/>
      <c r="R51" s="108"/>
      <c r="S51" s="397">
        <f>+H52/K52</f>
        <v>1.4896078431372548</v>
      </c>
    </row>
    <row r="52" spans="1:19" ht="14.25" customHeight="1">
      <c r="A52" s="270"/>
      <c r="B52" s="280"/>
      <c r="C52" s="257"/>
      <c r="D52" s="235">
        <v>163</v>
      </c>
      <c r="E52" s="61">
        <f>(J52)/D52</f>
        <v>0.3128834355828221</v>
      </c>
      <c r="F52" s="11" t="s">
        <v>530</v>
      </c>
      <c r="G52" s="268"/>
      <c r="H52" s="41">
        <f>62.32+13.65</f>
        <v>75.97</v>
      </c>
      <c r="I52" s="226">
        <v>46</v>
      </c>
      <c r="J52" s="121">
        <f>SUM(L52:R52)</f>
        <v>51</v>
      </c>
      <c r="K52" s="121">
        <v>51</v>
      </c>
      <c r="L52" s="13">
        <v>14</v>
      </c>
      <c r="M52" s="13">
        <v>10</v>
      </c>
      <c r="N52" s="13">
        <v>17</v>
      </c>
      <c r="O52" s="13">
        <v>6</v>
      </c>
      <c r="P52" s="13">
        <v>3</v>
      </c>
      <c r="Q52" s="13">
        <v>1</v>
      </c>
      <c r="R52" s="13"/>
      <c r="S52" s="398"/>
    </row>
    <row r="53" spans="1:19" ht="14.25" customHeight="1">
      <c r="A53" s="269">
        <v>25</v>
      </c>
      <c r="B53" s="279" t="s">
        <v>43</v>
      </c>
      <c r="C53" s="256" t="s">
        <v>353</v>
      </c>
      <c r="D53" s="15">
        <v>171</v>
      </c>
      <c r="E53" s="59">
        <f>(+L54+M54+N54)/D53</f>
        <v>0.29239766081871343</v>
      </c>
      <c r="F53" s="12" t="s">
        <v>667</v>
      </c>
      <c r="G53" s="267" t="s">
        <v>34</v>
      </c>
      <c r="H53" s="42"/>
      <c r="I53" s="44">
        <f>ROUNDDOWN(H54/1.65,0)</f>
        <v>92</v>
      </c>
      <c r="J53" s="109"/>
      <c r="K53" s="109"/>
      <c r="L53" s="108"/>
      <c r="M53" s="108"/>
      <c r="N53" s="108"/>
      <c r="O53" s="108"/>
      <c r="P53" s="108"/>
      <c r="Q53" s="108"/>
      <c r="R53" s="108"/>
      <c r="S53" s="397">
        <f>+H54/K54</f>
        <v>2.948653846153846</v>
      </c>
    </row>
    <row r="54" spans="1:19" ht="14.25" customHeight="1">
      <c r="A54" s="270"/>
      <c r="B54" s="280"/>
      <c r="C54" s="257"/>
      <c r="D54" s="235">
        <v>323</v>
      </c>
      <c r="E54" s="61">
        <f>J54/D54</f>
        <v>0.1609907120743034</v>
      </c>
      <c r="F54" s="11" t="s">
        <v>670</v>
      </c>
      <c r="G54" s="268"/>
      <c r="H54" s="42">
        <f>68.25+85.08</f>
        <v>153.32999999999998</v>
      </c>
      <c r="I54" s="226">
        <v>60</v>
      </c>
      <c r="J54" s="121">
        <f>SUM(L54:R54)</f>
        <v>52</v>
      </c>
      <c r="K54" s="121">
        <v>52</v>
      </c>
      <c r="L54" s="13">
        <v>20</v>
      </c>
      <c r="M54" s="13">
        <v>21</v>
      </c>
      <c r="N54" s="13">
        <v>9</v>
      </c>
      <c r="O54" s="13"/>
      <c r="P54" s="13">
        <v>2</v>
      </c>
      <c r="Q54" s="13"/>
      <c r="R54" s="13"/>
      <c r="S54" s="398"/>
    </row>
    <row r="55" spans="1:19" ht="14.25" customHeight="1">
      <c r="A55" s="269">
        <v>26</v>
      </c>
      <c r="B55" s="279" t="s">
        <v>493</v>
      </c>
      <c r="C55" s="256" t="s">
        <v>354</v>
      </c>
      <c r="D55" s="15">
        <v>15</v>
      </c>
      <c r="E55" s="59">
        <f>(+L56+M56+N56)/D55</f>
        <v>0.26666666666666666</v>
      </c>
      <c r="F55" s="12" t="s">
        <v>812</v>
      </c>
      <c r="G55" s="267" t="s">
        <v>16</v>
      </c>
      <c r="H55" s="40"/>
      <c r="I55" s="44">
        <f>ROUNDDOWN(H56/1.65,0)</f>
        <v>64</v>
      </c>
      <c r="J55" s="109"/>
      <c r="K55" s="109"/>
      <c r="L55" s="108"/>
      <c r="M55" s="108"/>
      <c r="N55" s="108"/>
      <c r="O55" s="108"/>
      <c r="P55" s="108"/>
      <c r="Q55" s="108"/>
      <c r="R55" s="108"/>
      <c r="S55" s="397">
        <f>+H56/K56</f>
        <v>15.142857142857142</v>
      </c>
    </row>
    <row r="56" spans="1:19" ht="14.25" customHeight="1">
      <c r="A56" s="270"/>
      <c r="B56" s="280"/>
      <c r="C56" s="257"/>
      <c r="D56" s="235">
        <v>37</v>
      </c>
      <c r="E56" s="61">
        <f>J56/D56</f>
        <v>0.1891891891891892</v>
      </c>
      <c r="F56" s="11" t="s">
        <v>602</v>
      </c>
      <c r="G56" s="268"/>
      <c r="H56" s="41">
        <v>106</v>
      </c>
      <c r="I56" s="226">
        <v>64</v>
      </c>
      <c r="J56" s="121">
        <f>SUM(L56:R56)</f>
        <v>7</v>
      </c>
      <c r="K56" s="121">
        <v>7</v>
      </c>
      <c r="L56" s="13">
        <v>1</v>
      </c>
      <c r="M56" s="13">
        <v>1</v>
      </c>
      <c r="N56" s="13">
        <v>2</v>
      </c>
      <c r="O56" s="13">
        <v>2</v>
      </c>
      <c r="P56" s="13">
        <v>1</v>
      </c>
      <c r="Q56" s="13"/>
      <c r="R56" s="13"/>
      <c r="S56" s="398"/>
    </row>
    <row r="57" spans="1:19" ht="14.25" customHeight="1">
      <c r="A57" s="313">
        <v>27</v>
      </c>
      <c r="B57" s="279" t="s">
        <v>47</v>
      </c>
      <c r="C57" s="279" t="s">
        <v>668</v>
      </c>
      <c r="D57" s="15">
        <v>72</v>
      </c>
      <c r="E57" s="59">
        <f>(+L58+M58+N58)/D57</f>
        <v>0.6111111111111112</v>
      </c>
      <c r="F57" s="278" t="s">
        <v>133</v>
      </c>
      <c r="G57" s="267" t="s">
        <v>16</v>
      </c>
      <c r="H57" s="42" t="s">
        <v>632</v>
      </c>
      <c r="I57" s="44">
        <f>ROUNDDOWN(H58/1.65,0)</f>
        <v>36</v>
      </c>
      <c r="J57" s="109"/>
      <c r="K57" s="109"/>
      <c r="L57" s="108"/>
      <c r="M57" s="108"/>
      <c r="N57" s="108"/>
      <c r="O57" s="108"/>
      <c r="P57" s="108"/>
      <c r="Q57" s="108"/>
      <c r="R57" s="108"/>
      <c r="S57" s="397">
        <f>+H58/K58</f>
        <v>1.0305084745762711</v>
      </c>
    </row>
    <row r="58" spans="1:19" ht="14.25" customHeight="1">
      <c r="A58" s="313"/>
      <c r="B58" s="280"/>
      <c r="C58" s="280"/>
      <c r="D58" s="235">
        <v>134</v>
      </c>
      <c r="E58" s="61">
        <f>J58/D58</f>
        <v>0.44029850746268656</v>
      </c>
      <c r="F58" s="257"/>
      <c r="G58" s="268"/>
      <c r="H58" s="42">
        <f>48+12.8</f>
        <v>60.8</v>
      </c>
      <c r="I58" s="226">
        <v>70</v>
      </c>
      <c r="J58" s="121">
        <f>SUM(L58:R58)</f>
        <v>59</v>
      </c>
      <c r="K58" s="121">
        <v>59</v>
      </c>
      <c r="L58" s="13">
        <v>19</v>
      </c>
      <c r="M58" s="13">
        <v>14</v>
      </c>
      <c r="N58" s="13">
        <v>11</v>
      </c>
      <c r="O58" s="13">
        <v>8</v>
      </c>
      <c r="P58" s="13">
        <v>5</v>
      </c>
      <c r="Q58" s="13">
        <v>2</v>
      </c>
      <c r="R58" s="13"/>
      <c r="S58" s="398"/>
    </row>
    <row r="59" spans="1:19" ht="14.25" customHeight="1">
      <c r="A59" s="313">
        <v>28</v>
      </c>
      <c r="B59" s="279" t="s">
        <v>130</v>
      </c>
      <c r="C59" s="279" t="s">
        <v>607</v>
      </c>
      <c r="D59" s="15">
        <v>112</v>
      </c>
      <c r="E59" s="59">
        <f>(+L60+M60+N60)/D59</f>
        <v>0.5446428571428571</v>
      </c>
      <c r="F59" s="12" t="s">
        <v>609</v>
      </c>
      <c r="G59" s="267" t="s">
        <v>41</v>
      </c>
      <c r="H59" s="40"/>
      <c r="I59" s="44">
        <f>ROUNDDOWN(H60/1.65,0)</f>
        <v>105</v>
      </c>
      <c r="J59" s="109"/>
      <c r="K59" s="109"/>
      <c r="L59" s="108"/>
      <c r="M59" s="108"/>
      <c r="N59" s="108"/>
      <c r="O59" s="108"/>
      <c r="P59" s="108"/>
      <c r="Q59" s="108"/>
      <c r="R59" s="108"/>
      <c r="S59" s="397">
        <f>+H60/K60</f>
        <v>2.765079365079365</v>
      </c>
    </row>
    <row r="60" spans="1:19" ht="14.25" customHeight="1">
      <c r="A60" s="313"/>
      <c r="B60" s="280"/>
      <c r="C60" s="280"/>
      <c r="D60" s="235">
        <v>214</v>
      </c>
      <c r="E60" s="61">
        <f>J60/D60</f>
        <v>0.29439252336448596</v>
      </c>
      <c r="F60" s="11" t="s">
        <v>610</v>
      </c>
      <c r="G60" s="268"/>
      <c r="H60" s="41">
        <v>174.2</v>
      </c>
      <c r="I60" s="226">
        <v>69</v>
      </c>
      <c r="J60" s="121">
        <f>SUM(L60:R60)</f>
        <v>63</v>
      </c>
      <c r="K60" s="121">
        <v>63</v>
      </c>
      <c r="L60" s="13">
        <v>22</v>
      </c>
      <c r="M60" s="13">
        <v>25</v>
      </c>
      <c r="N60" s="13">
        <v>14</v>
      </c>
      <c r="O60" s="13">
        <v>2</v>
      </c>
      <c r="P60" s="13"/>
      <c r="Q60" s="13"/>
      <c r="R60" s="13"/>
      <c r="S60" s="398"/>
    </row>
    <row r="61" spans="1:19" ht="14.25" customHeight="1">
      <c r="A61" s="313">
        <v>29</v>
      </c>
      <c r="B61" s="279" t="s">
        <v>48</v>
      </c>
      <c r="C61" s="279" t="s">
        <v>355</v>
      </c>
      <c r="D61" s="15">
        <v>32</v>
      </c>
      <c r="E61" s="59">
        <f>(+L62+M62+N62)/D61</f>
        <v>0.40625</v>
      </c>
      <c r="F61" s="12" t="s">
        <v>514</v>
      </c>
      <c r="G61" s="267" t="s">
        <v>41</v>
      </c>
      <c r="H61" s="42"/>
      <c r="I61" s="44">
        <f>ROUNDDOWN(H62/1.65,0)</f>
        <v>49</v>
      </c>
      <c r="J61" s="109"/>
      <c r="K61" s="109"/>
      <c r="L61" s="108"/>
      <c r="M61" s="108"/>
      <c r="N61" s="108"/>
      <c r="O61" s="108"/>
      <c r="P61" s="108"/>
      <c r="Q61" s="108"/>
      <c r="R61" s="108"/>
      <c r="S61" s="397">
        <f>+H62/K62</f>
        <v>5.493333333333334</v>
      </c>
    </row>
    <row r="62" spans="1:19" ht="14.25" customHeight="1">
      <c r="A62" s="313"/>
      <c r="B62" s="280"/>
      <c r="C62" s="280"/>
      <c r="D62" s="235">
        <v>69</v>
      </c>
      <c r="E62" s="61">
        <f>J62/D62</f>
        <v>0.21739130434782608</v>
      </c>
      <c r="F62" s="11" t="s">
        <v>604</v>
      </c>
      <c r="G62" s="268"/>
      <c r="H62" s="42">
        <v>82.4</v>
      </c>
      <c r="I62" s="226">
        <v>49</v>
      </c>
      <c r="J62" s="121">
        <f>SUM(L62:R62)</f>
        <v>15</v>
      </c>
      <c r="K62" s="121">
        <v>15</v>
      </c>
      <c r="L62" s="13">
        <v>4</v>
      </c>
      <c r="M62" s="13">
        <v>5</v>
      </c>
      <c r="N62" s="13">
        <v>4</v>
      </c>
      <c r="O62" s="13"/>
      <c r="P62" s="13">
        <v>1</v>
      </c>
      <c r="Q62" s="13">
        <v>1</v>
      </c>
      <c r="R62" s="13"/>
      <c r="S62" s="398"/>
    </row>
    <row r="63" spans="1:19" ht="14.25" customHeight="1">
      <c r="A63" s="313">
        <v>30</v>
      </c>
      <c r="B63" s="279" t="s">
        <v>49</v>
      </c>
      <c r="C63" s="279" t="s">
        <v>356</v>
      </c>
      <c r="D63" s="15">
        <v>13</v>
      </c>
      <c r="E63" s="59">
        <f>(+L64+M64+N64)/D63</f>
        <v>0.8461538461538461</v>
      </c>
      <c r="F63" s="256" t="s">
        <v>503</v>
      </c>
      <c r="G63" s="267" t="s">
        <v>41</v>
      </c>
      <c r="H63" s="40"/>
      <c r="I63" s="44">
        <f>ROUNDDOWN(H64/1.65,0)</f>
        <v>26</v>
      </c>
      <c r="J63" s="109"/>
      <c r="K63" s="109"/>
      <c r="L63" s="108"/>
      <c r="M63" s="108"/>
      <c r="N63" s="108"/>
      <c r="O63" s="108"/>
      <c r="P63" s="108"/>
      <c r="Q63" s="108"/>
      <c r="R63" s="108"/>
      <c r="S63" s="397">
        <f>+H64/K64</f>
        <v>2.1142857142857143</v>
      </c>
    </row>
    <row r="64" spans="1:19" ht="14.25" customHeight="1">
      <c r="A64" s="313"/>
      <c r="B64" s="280"/>
      <c r="C64" s="280"/>
      <c r="D64" s="235">
        <v>30</v>
      </c>
      <c r="E64" s="61">
        <f>J64/D64</f>
        <v>0.7</v>
      </c>
      <c r="F64" s="306"/>
      <c r="G64" s="268"/>
      <c r="H64" s="41">
        <v>44.4</v>
      </c>
      <c r="I64" s="226">
        <v>26</v>
      </c>
      <c r="J64" s="121">
        <f>SUM(L64:R64)</f>
        <v>21</v>
      </c>
      <c r="K64" s="121">
        <v>21</v>
      </c>
      <c r="L64" s="13">
        <v>4</v>
      </c>
      <c r="M64" s="13">
        <v>5</v>
      </c>
      <c r="N64" s="13">
        <v>2</v>
      </c>
      <c r="O64" s="13">
        <v>4</v>
      </c>
      <c r="P64" s="13">
        <v>2</v>
      </c>
      <c r="Q64" s="13">
        <v>4</v>
      </c>
      <c r="R64" s="13"/>
      <c r="S64" s="398"/>
    </row>
    <row r="65" spans="1:19" ht="14.25" customHeight="1">
      <c r="A65" s="313">
        <v>31</v>
      </c>
      <c r="B65" s="279" t="s">
        <v>510</v>
      </c>
      <c r="C65" s="279" t="s">
        <v>357</v>
      </c>
      <c r="D65" s="15">
        <v>108</v>
      </c>
      <c r="E65" s="59">
        <f>(+L66+M66+N66)/D65</f>
        <v>0.42592592592592593</v>
      </c>
      <c r="F65" s="12" t="s">
        <v>57</v>
      </c>
      <c r="G65" s="267" t="s">
        <v>41</v>
      </c>
      <c r="H65" s="42"/>
      <c r="I65" s="44">
        <f>ROUNDDOWN(H66/1.65,0)</f>
        <v>52</v>
      </c>
      <c r="J65" s="109"/>
      <c r="K65" s="109"/>
      <c r="L65" s="108"/>
      <c r="M65" s="108"/>
      <c r="N65" s="108"/>
      <c r="O65" s="108"/>
      <c r="P65" s="108"/>
      <c r="Q65" s="108"/>
      <c r="R65" s="108"/>
      <c r="S65" s="397">
        <f>+H66/K66</f>
        <v>1.6452830188679246</v>
      </c>
    </row>
    <row r="66" spans="1:19" ht="14.25" customHeight="1">
      <c r="A66" s="313"/>
      <c r="B66" s="280"/>
      <c r="C66" s="280"/>
      <c r="D66" s="235">
        <v>217</v>
      </c>
      <c r="E66" s="61">
        <f>J66/D66</f>
        <v>0.24423963133640553</v>
      </c>
      <c r="F66" s="11" t="s">
        <v>641</v>
      </c>
      <c r="G66" s="268"/>
      <c r="H66" s="42">
        <f>31.2+56</f>
        <v>87.2</v>
      </c>
      <c r="I66" s="226">
        <v>60</v>
      </c>
      <c r="J66" s="121">
        <f>SUM(L66:R66)</f>
        <v>53</v>
      </c>
      <c r="K66" s="121">
        <v>53</v>
      </c>
      <c r="L66" s="13">
        <v>20</v>
      </c>
      <c r="M66" s="13">
        <v>13</v>
      </c>
      <c r="N66" s="13">
        <v>13</v>
      </c>
      <c r="O66" s="13">
        <v>2</v>
      </c>
      <c r="P66" s="13">
        <v>3</v>
      </c>
      <c r="Q66" s="13">
        <v>2</v>
      </c>
      <c r="R66" s="13"/>
      <c r="S66" s="398"/>
    </row>
    <row r="67" spans="1:19" ht="14.25" customHeight="1">
      <c r="A67" s="313">
        <v>32</v>
      </c>
      <c r="B67" s="279" t="s">
        <v>511</v>
      </c>
      <c r="C67" s="279" t="s">
        <v>737</v>
      </c>
      <c r="D67" s="15">
        <v>79</v>
      </c>
      <c r="E67" s="59">
        <f>(+L68+M68+N68)/D67</f>
        <v>0.34177215189873417</v>
      </c>
      <c r="F67" s="12" t="s">
        <v>507</v>
      </c>
      <c r="G67" s="267" t="s">
        <v>34</v>
      </c>
      <c r="H67" s="40"/>
      <c r="I67" s="44">
        <f>ROUNDDOWN(H68/1.65,0)</f>
        <v>17</v>
      </c>
      <c r="J67" s="109"/>
      <c r="K67" s="109"/>
      <c r="L67" s="108"/>
      <c r="M67" s="108"/>
      <c r="N67" s="108"/>
      <c r="O67" s="108"/>
      <c r="P67" s="108"/>
      <c r="Q67" s="108"/>
      <c r="R67" s="108"/>
      <c r="S67" s="397">
        <f>+H68/K68</f>
        <v>1.0740740740740742</v>
      </c>
    </row>
    <row r="68" spans="1:19" ht="14.25" customHeight="1">
      <c r="A68" s="313"/>
      <c r="B68" s="280"/>
      <c r="C68" s="280"/>
      <c r="D68" s="235">
        <v>156</v>
      </c>
      <c r="E68" s="61">
        <f>J68/D68</f>
        <v>0.17307692307692307</v>
      </c>
      <c r="F68" s="11" t="s">
        <v>46</v>
      </c>
      <c r="G68" s="268"/>
      <c r="H68" s="41">
        <v>29</v>
      </c>
      <c r="I68" s="226">
        <v>19</v>
      </c>
      <c r="J68" s="121">
        <f>SUM(L68:R68)</f>
        <v>27</v>
      </c>
      <c r="K68" s="121">
        <v>27</v>
      </c>
      <c r="L68" s="13">
        <v>13</v>
      </c>
      <c r="M68" s="13">
        <v>9</v>
      </c>
      <c r="N68" s="13">
        <v>5</v>
      </c>
      <c r="O68" s="13"/>
      <c r="P68" s="13"/>
      <c r="Q68" s="13"/>
      <c r="R68" s="13"/>
      <c r="S68" s="398"/>
    </row>
    <row r="69" spans="1:19" ht="14.25" customHeight="1">
      <c r="A69" s="313">
        <v>33</v>
      </c>
      <c r="B69" s="279" t="s">
        <v>164</v>
      </c>
      <c r="C69" s="279" t="s">
        <v>253</v>
      </c>
      <c r="D69" s="15">
        <v>202</v>
      </c>
      <c r="E69" s="59">
        <f>(+L70+M70+N70+L134+M134+N134)/D69</f>
        <v>0.3069306930693069</v>
      </c>
      <c r="F69" s="48" t="s">
        <v>666</v>
      </c>
      <c r="G69" s="267" t="s">
        <v>50</v>
      </c>
      <c r="H69" s="42"/>
      <c r="I69" s="44">
        <f>ROUNDDOWN(H70/1.65,0)</f>
        <v>58</v>
      </c>
      <c r="J69" s="109"/>
      <c r="K69" s="109"/>
      <c r="L69" s="108"/>
      <c r="M69" s="108"/>
      <c r="N69" s="108"/>
      <c r="O69" s="108"/>
      <c r="P69" s="108"/>
      <c r="Q69" s="108"/>
      <c r="R69" s="108"/>
      <c r="S69" s="397">
        <f>+H70/K70</f>
        <v>1.759090909090909</v>
      </c>
    </row>
    <row r="70" spans="1:19" ht="14.25" customHeight="1">
      <c r="A70" s="313"/>
      <c r="B70" s="280"/>
      <c r="C70" s="280"/>
      <c r="D70" s="235">
        <v>407</v>
      </c>
      <c r="E70" s="61">
        <f>(J70+J134)/D70</f>
        <v>0.19656019656019655</v>
      </c>
      <c r="F70" s="11" t="s">
        <v>671</v>
      </c>
      <c r="G70" s="268"/>
      <c r="H70" s="42">
        <f>67.5+29.25</f>
        <v>96.75</v>
      </c>
      <c r="I70" s="226">
        <v>50</v>
      </c>
      <c r="J70" s="121">
        <f>SUM(L70:R70)</f>
        <v>55</v>
      </c>
      <c r="K70" s="121">
        <v>55</v>
      </c>
      <c r="L70" s="13">
        <v>17</v>
      </c>
      <c r="M70" s="13">
        <v>17</v>
      </c>
      <c r="N70" s="13">
        <v>12</v>
      </c>
      <c r="O70" s="13">
        <v>3</v>
      </c>
      <c r="P70" s="13">
        <v>6</v>
      </c>
      <c r="Q70" s="13"/>
      <c r="R70" s="13"/>
      <c r="S70" s="398"/>
    </row>
    <row r="71" spans="1:19" ht="14.25" customHeight="1">
      <c r="A71" s="313">
        <v>34</v>
      </c>
      <c r="B71" s="279" t="s">
        <v>166</v>
      </c>
      <c r="C71" s="279" t="s">
        <v>358</v>
      </c>
      <c r="D71" s="15">
        <v>78</v>
      </c>
      <c r="E71" s="59">
        <f>(+L72+M72+N72)/D71</f>
        <v>0.4230769230769231</v>
      </c>
      <c r="F71" s="278" t="s">
        <v>679</v>
      </c>
      <c r="G71" s="267" t="s">
        <v>50</v>
      </c>
      <c r="H71" s="40"/>
      <c r="I71" s="44">
        <f>ROUNDDOWN(H72/1.65,0)</f>
        <v>93</v>
      </c>
      <c r="J71" s="109"/>
      <c r="K71" s="109"/>
      <c r="L71" s="108"/>
      <c r="M71" s="108"/>
      <c r="N71" s="108"/>
      <c r="O71" s="108"/>
      <c r="P71" s="108"/>
      <c r="Q71" s="108"/>
      <c r="R71" s="108"/>
      <c r="S71" s="397">
        <f>+H72/K72</f>
        <v>3.149387755102041</v>
      </c>
    </row>
    <row r="72" spans="1:19" ht="14.25" customHeight="1">
      <c r="A72" s="313"/>
      <c r="B72" s="321"/>
      <c r="C72" s="321"/>
      <c r="D72" s="235">
        <v>145</v>
      </c>
      <c r="E72" s="61">
        <f>J72/D72</f>
        <v>0.33793103448275863</v>
      </c>
      <c r="F72" s="273"/>
      <c r="G72" s="268"/>
      <c r="H72" s="41">
        <f>63.14+91.18</f>
        <v>154.32</v>
      </c>
      <c r="I72" s="226">
        <v>35</v>
      </c>
      <c r="J72" s="121">
        <f>SUM(L72:R72)</f>
        <v>49</v>
      </c>
      <c r="K72" s="121">
        <v>49</v>
      </c>
      <c r="L72" s="13">
        <v>7</v>
      </c>
      <c r="M72" s="13">
        <v>19</v>
      </c>
      <c r="N72" s="13">
        <v>7</v>
      </c>
      <c r="O72" s="13">
        <v>13</v>
      </c>
      <c r="P72" s="13">
        <v>3</v>
      </c>
      <c r="Q72" s="13"/>
      <c r="R72" s="13"/>
      <c r="S72" s="398"/>
    </row>
    <row r="73" spans="1:19" ht="14.25" customHeight="1">
      <c r="A73" s="313">
        <v>35</v>
      </c>
      <c r="B73" s="279" t="s">
        <v>162</v>
      </c>
      <c r="C73" s="279" t="s">
        <v>239</v>
      </c>
      <c r="D73" s="15">
        <v>85</v>
      </c>
      <c r="E73" s="59">
        <f>(+L74+M74+N74)/D73</f>
        <v>0.5647058823529412</v>
      </c>
      <c r="F73" s="361" t="s">
        <v>752</v>
      </c>
      <c r="G73" s="267" t="s">
        <v>50</v>
      </c>
      <c r="H73" s="42"/>
      <c r="I73" s="44">
        <f>ROUNDDOWN(H74/1.65,0)</f>
        <v>100</v>
      </c>
      <c r="J73" s="109"/>
      <c r="K73" s="109"/>
      <c r="L73" s="108"/>
      <c r="M73" s="108"/>
      <c r="N73" s="108"/>
      <c r="O73" s="108"/>
      <c r="P73" s="108"/>
      <c r="Q73" s="108"/>
      <c r="R73" s="108"/>
      <c r="S73" s="397">
        <f>+H74/K74</f>
        <v>2.642857142857143</v>
      </c>
    </row>
    <row r="74" spans="1:19" ht="14.25" customHeight="1">
      <c r="A74" s="313"/>
      <c r="B74" s="280"/>
      <c r="C74" s="321"/>
      <c r="D74" s="235">
        <v>194</v>
      </c>
      <c r="E74" s="61">
        <f>J74/D74</f>
        <v>0.4020618556701031</v>
      </c>
      <c r="F74" s="375"/>
      <c r="G74" s="268"/>
      <c r="H74" s="42">
        <f>99+67.5</f>
        <v>166.5</v>
      </c>
      <c r="I74" s="226">
        <v>71</v>
      </c>
      <c r="J74" s="121">
        <f>SUM(L74:R74)</f>
        <v>78</v>
      </c>
      <c r="K74" s="121">
        <v>63</v>
      </c>
      <c r="L74" s="13">
        <v>19</v>
      </c>
      <c r="M74" s="13">
        <v>12</v>
      </c>
      <c r="N74" s="13">
        <v>17</v>
      </c>
      <c r="O74" s="13">
        <v>13</v>
      </c>
      <c r="P74" s="13">
        <v>10</v>
      </c>
      <c r="Q74" s="13">
        <v>7</v>
      </c>
      <c r="R74" s="13"/>
      <c r="S74" s="398"/>
    </row>
    <row r="75" spans="1:19" ht="14.25" customHeight="1">
      <c r="A75" s="313">
        <v>36</v>
      </c>
      <c r="B75" s="279" t="s">
        <v>469</v>
      </c>
      <c r="C75" s="279" t="s">
        <v>263</v>
      </c>
      <c r="D75" s="15">
        <v>44</v>
      </c>
      <c r="E75" s="59">
        <f>(+L76+M76+N76)/D75</f>
        <v>0.5227272727272727</v>
      </c>
      <c r="F75" s="256" t="s">
        <v>267</v>
      </c>
      <c r="G75" s="267" t="s">
        <v>51</v>
      </c>
      <c r="H75" s="40"/>
      <c r="I75" s="44">
        <f>ROUNDDOWN(H76/1.65,0)</f>
        <v>44</v>
      </c>
      <c r="J75" s="109"/>
      <c r="K75" s="109"/>
      <c r="L75" s="108"/>
      <c r="M75" s="108"/>
      <c r="N75" s="108"/>
      <c r="O75" s="108"/>
      <c r="P75" s="108"/>
      <c r="Q75" s="108"/>
      <c r="R75" s="108"/>
      <c r="S75" s="397">
        <f>+H76/K76</f>
        <v>2.106</v>
      </c>
    </row>
    <row r="76" spans="1:19" ht="14.25" customHeight="1">
      <c r="A76" s="313"/>
      <c r="B76" s="280"/>
      <c r="C76" s="280"/>
      <c r="D76" s="19">
        <v>101</v>
      </c>
      <c r="E76" s="61">
        <f>J76/D76</f>
        <v>0.38613861386138615</v>
      </c>
      <c r="F76" s="273"/>
      <c r="G76" s="268"/>
      <c r="H76" s="42">
        <v>73.71</v>
      </c>
      <c r="I76" s="226">
        <v>40</v>
      </c>
      <c r="J76" s="121">
        <f>SUM(L76:R76)</f>
        <v>39</v>
      </c>
      <c r="K76" s="121">
        <v>35</v>
      </c>
      <c r="L76" s="13">
        <v>11</v>
      </c>
      <c r="M76" s="13">
        <v>7</v>
      </c>
      <c r="N76" s="13">
        <v>5</v>
      </c>
      <c r="O76" s="13">
        <v>8</v>
      </c>
      <c r="P76" s="13">
        <v>4</v>
      </c>
      <c r="Q76" s="13">
        <v>4</v>
      </c>
      <c r="R76" s="13"/>
      <c r="S76" s="398"/>
    </row>
    <row r="77" spans="1:19" ht="14.25" customHeight="1">
      <c r="A77" s="313">
        <v>37</v>
      </c>
      <c r="B77" s="279" t="s">
        <v>887</v>
      </c>
      <c r="C77" s="279" t="s">
        <v>479</v>
      </c>
      <c r="D77" s="15"/>
      <c r="E77" s="59"/>
      <c r="F77" s="278" t="s">
        <v>258</v>
      </c>
      <c r="G77" s="267" t="s">
        <v>51</v>
      </c>
      <c r="H77" s="40"/>
      <c r="I77" s="44">
        <f>ROUNDDOWN(H78/1.65,0)</f>
        <v>64</v>
      </c>
      <c r="J77" s="109"/>
      <c r="K77" s="109"/>
      <c r="L77" s="108"/>
      <c r="M77" s="108"/>
      <c r="N77" s="108"/>
      <c r="O77" s="108"/>
      <c r="P77" s="108"/>
      <c r="Q77" s="108"/>
      <c r="R77" s="108"/>
      <c r="S77" s="397">
        <f>+H78/K78</f>
        <v>2.1231999999999998</v>
      </c>
    </row>
    <row r="78" spans="1:19" ht="14.25" customHeight="1">
      <c r="A78" s="313"/>
      <c r="B78" s="321"/>
      <c r="C78" s="321"/>
      <c r="D78" s="19"/>
      <c r="E78" s="61"/>
      <c r="F78" s="309"/>
      <c r="G78" s="268"/>
      <c r="H78" s="42">
        <f>94.28+11.88</f>
        <v>106.16</v>
      </c>
      <c r="I78" s="226">
        <v>55</v>
      </c>
      <c r="J78" s="121">
        <f>SUM(L78:R78)</f>
        <v>66</v>
      </c>
      <c r="K78" s="121">
        <v>50</v>
      </c>
      <c r="L78" s="13">
        <v>7</v>
      </c>
      <c r="M78" s="13">
        <v>8</v>
      </c>
      <c r="N78" s="13">
        <v>16</v>
      </c>
      <c r="O78" s="13">
        <v>13</v>
      </c>
      <c r="P78" s="13">
        <v>16</v>
      </c>
      <c r="Q78" s="13">
        <v>6</v>
      </c>
      <c r="R78" s="13"/>
      <c r="S78" s="398"/>
    </row>
    <row r="79" spans="1:19" ht="14.25" customHeight="1">
      <c r="A79" s="269">
        <v>38</v>
      </c>
      <c r="B79" s="279" t="s">
        <v>240</v>
      </c>
      <c r="C79" s="279" t="s">
        <v>474</v>
      </c>
      <c r="D79" s="15"/>
      <c r="E79" s="59"/>
      <c r="F79" s="12" t="s">
        <v>492</v>
      </c>
      <c r="G79" s="267" t="s">
        <v>1</v>
      </c>
      <c r="H79" s="40"/>
      <c r="I79" s="44">
        <f>ROUNDDOWN(H80/1.65,0)</f>
        <v>53</v>
      </c>
      <c r="J79" s="109"/>
      <c r="K79" s="109"/>
      <c r="L79" s="108"/>
      <c r="M79" s="108"/>
      <c r="N79" s="108"/>
      <c r="O79" s="108"/>
      <c r="P79" s="108"/>
      <c r="Q79" s="108"/>
      <c r="R79" s="108"/>
      <c r="S79" s="397">
        <f>+H80/K80</f>
        <v>1.3027941176470588</v>
      </c>
    </row>
    <row r="80" spans="1:19" ht="14.25" customHeight="1">
      <c r="A80" s="270"/>
      <c r="B80" s="280"/>
      <c r="C80" s="280"/>
      <c r="D80" s="19"/>
      <c r="E80" s="61"/>
      <c r="F80" s="11" t="s">
        <v>113</v>
      </c>
      <c r="G80" s="268"/>
      <c r="H80" s="42">
        <v>88.59</v>
      </c>
      <c r="I80" s="226">
        <v>61</v>
      </c>
      <c r="J80" s="121">
        <f>SUM(L80:R80)</f>
        <v>68</v>
      </c>
      <c r="K80" s="121">
        <v>68</v>
      </c>
      <c r="L80" s="13">
        <v>22</v>
      </c>
      <c r="M80" s="13">
        <v>23</v>
      </c>
      <c r="N80" s="13">
        <v>17</v>
      </c>
      <c r="O80" s="13">
        <v>5</v>
      </c>
      <c r="P80" s="13">
        <v>1</v>
      </c>
      <c r="Q80" s="13"/>
      <c r="R80" s="13"/>
      <c r="S80" s="398"/>
    </row>
    <row r="81" spans="1:19" ht="14.25" customHeight="1">
      <c r="A81" s="269">
        <v>39</v>
      </c>
      <c r="B81" s="279" t="s">
        <v>52</v>
      </c>
      <c r="C81" s="279" t="s">
        <v>529</v>
      </c>
      <c r="D81" s="15"/>
      <c r="E81" s="59"/>
      <c r="F81" s="12" t="s">
        <v>242</v>
      </c>
      <c r="G81" s="267" t="s">
        <v>1</v>
      </c>
      <c r="H81" s="40"/>
      <c r="I81" s="44">
        <f>ROUNDDOWN(H82/1.65,0)</f>
        <v>89</v>
      </c>
      <c r="J81" s="109"/>
      <c r="K81" s="109"/>
      <c r="L81" s="108"/>
      <c r="M81" s="108"/>
      <c r="N81" s="108"/>
      <c r="O81" s="108"/>
      <c r="P81" s="108"/>
      <c r="Q81" s="108"/>
      <c r="R81" s="108"/>
      <c r="S81" s="397">
        <f>+H82/K82</f>
        <v>2.1142857142857143</v>
      </c>
    </row>
    <row r="82" spans="1:19" ht="14.25" customHeight="1">
      <c r="A82" s="270"/>
      <c r="B82" s="280"/>
      <c r="C82" s="280"/>
      <c r="D82" s="19"/>
      <c r="E82" s="61"/>
      <c r="F82" s="11" t="s">
        <v>603</v>
      </c>
      <c r="G82" s="268"/>
      <c r="H82" s="42">
        <v>148</v>
      </c>
      <c r="I82" s="226">
        <v>70</v>
      </c>
      <c r="J82" s="121">
        <f>SUM(L82:R82)</f>
        <v>70</v>
      </c>
      <c r="K82" s="121">
        <v>70</v>
      </c>
      <c r="L82" s="13">
        <v>24</v>
      </c>
      <c r="M82" s="13">
        <v>28</v>
      </c>
      <c r="N82" s="13">
        <v>5</v>
      </c>
      <c r="O82" s="13">
        <v>7</v>
      </c>
      <c r="P82" s="13">
        <v>4</v>
      </c>
      <c r="Q82" s="13">
        <v>2</v>
      </c>
      <c r="R82" s="13"/>
      <c r="S82" s="398"/>
    </row>
    <row r="83" spans="1:19" ht="14.25" customHeight="1">
      <c r="A83" s="313">
        <v>40</v>
      </c>
      <c r="B83" s="279" t="s">
        <v>725</v>
      </c>
      <c r="C83" s="279" t="s">
        <v>344</v>
      </c>
      <c r="D83" s="15"/>
      <c r="E83" s="59"/>
      <c r="F83" s="278" t="s">
        <v>258</v>
      </c>
      <c r="G83" s="267" t="s">
        <v>1</v>
      </c>
      <c r="H83" s="40"/>
      <c r="I83" s="44">
        <f>ROUNDDOWN(H84/1.65,0)</f>
        <v>40</v>
      </c>
      <c r="J83" s="109"/>
      <c r="K83" s="109"/>
      <c r="L83" s="108"/>
      <c r="M83" s="108"/>
      <c r="N83" s="108"/>
      <c r="O83" s="108"/>
      <c r="P83" s="108"/>
      <c r="Q83" s="108"/>
      <c r="R83" s="108"/>
      <c r="S83" s="397">
        <f>+H84/K84</f>
        <v>1.425531914893617</v>
      </c>
    </row>
    <row r="84" spans="1:19" ht="14.25" customHeight="1">
      <c r="A84" s="313"/>
      <c r="B84" s="321"/>
      <c r="C84" s="321"/>
      <c r="D84" s="19"/>
      <c r="E84" s="61"/>
      <c r="F84" s="309"/>
      <c r="G84" s="268"/>
      <c r="H84" s="42">
        <v>67</v>
      </c>
      <c r="I84" s="226">
        <v>48</v>
      </c>
      <c r="J84" s="121">
        <f>SUM(L84:R84)</f>
        <v>48</v>
      </c>
      <c r="K84" s="121">
        <v>47</v>
      </c>
      <c r="L84" s="13">
        <v>5</v>
      </c>
      <c r="M84" s="13">
        <v>22</v>
      </c>
      <c r="N84" s="13">
        <v>9</v>
      </c>
      <c r="O84" s="13">
        <v>6</v>
      </c>
      <c r="P84" s="13">
        <v>3</v>
      </c>
      <c r="Q84" s="13">
        <v>3</v>
      </c>
      <c r="R84" s="13"/>
      <c r="S84" s="398"/>
    </row>
    <row r="85" spans="1:19" ht="14.25" customHeight="1">
      <c r="A85" s="269">
        <v>41</v>
      </c>
      <c r="B85" s="279" t="s">
        <v>54</v>
      </c>
      <c r="C85" s="278" t="s">
        <v>531</v>
      </c>
      <c r="D85" s="15">
        <v>66</v>
      </c>
      <c r="E85" s="59">
        <f>(+L86+M86+N86)/D85</f>
        <v>0.5454545454545454</v>
      </c>
      <c r="F85" s="12" t="s">
        <v>514</v>
      </c>
      <c r="G85" s="267" t="s">
        <v>55</v>
      </c>
      <c r="H85" s="40"/>
      <c r="I85" s="44">
        <f>ROUNDDOWN(H86/1.65,0)</f>
        <v>36</v>
      </c>
      <c r="J85" s="109"/>
      <c r="K85" s="109"/>
      <c r="L85" s="108"/>
      <c r="M85" s="108"/>
      <c r="N85" s="108"/>
      <c r="O85" s="108"/>
      <c r="P85" s="108"/>
      <c r="Q85" s="108"/>
      <c r="R85" s="108"/>
      <c r="S85" s="397">
        <f>+H86/K86</f>
        <v>1.4634146341463414</v>
      </c>
    </row>
    <row r="86" spans="1:19" ht="14.25" customHeight="1">
      <c r="A86" s="270"/>
      <c r="B86" s="280"/>
      <c r="C86" s="309"/>
      <c r="D86" s="19">
        <v>125</v>
      </c>
      <c r="E86" s="61">
        <f>J86/D86</f>
        <v>0.416</v>
      </c>
      <c r="F86" s="11" t="s">
        <v>603</v>
      </c>
      <c r="G86" s="268"/>
      <c r="H86" s="42">
        <v>60</v>
      </c>
      <c r="I86" s="226">
        <v>36</v>
      </c>
      <c r="J86" s="121">
        <f>SUM(L86:R86)</f>
        <v>52</v>
      </c>
      <c r="K86" s="121">
        <v>41</v>
      </c>
      <c r="L86" s="13">
        <v>14</v>
      </c>
      <c r="M86" s="13">
        <v>10</v>
      </c>
      <c r="N86" s="13">
        <v>12</v>
      </c>
      <c r="O86" s="13">
        <v>6</v>
      </c>
      <c r="P86" s="13">
        <v>3</v>
      </c>
      <c r="Q86" s="13">
        <v>7</v>
      </c>
      <c r="R86" s="13"/>
      <c r="S86" s="398"/>
    </row>
    <row r="87" spans="1:19" ht="14.25" customHeight="1">
      <c r="A87" s="269">
        <v>42</v>
      </c>
      <c r="B87" s="279" t="s">
        <v>534</v>
      </c>
      <c r="C87" s="278" t="s">
        <v>532</v>
      </c>
      <c r="D87" s="15"/>
      <c r="E87" s="59"/>
      <c r="F87" s="12" t="s">
        <v>492</v>
      </c>
      <c r="G87" s="267" t="s">
        <v>55</v>
      </c>
      <c r="H87" s="40"/>
      <c r="I87" s="44">
        <f>ROUNDDOWN(H88/1.65,0)</f>
        <v>42</v>
      </c>
      <c r="J87" s="109"/>
      <c r="K87" s="109"/>
      <c r="L87" s="108"/>
      <c r="M87" s="108"/>
      <c r="N87" s="108"/>
      <c r="O87" s="108"/>
      <c r="P87" s="108"/>
      <c r="Q87" s="108"/>
      <c r="R87" s="108"/>
      <c r="S87" s="397">
        <f>+H88/K88</f>
        <v>1.831578947368421</v>
      </c>
    </row>
    <row r="88" spans="1:19" ht="14.25" customHeight="1">
      <c r="A88" s="270"/>
      <c r="B88" s="280"/>
      <c r="C88" s="309"/>
      <c r="D88" s="19"/>
      <c r="E88" s="61"/>
      <c r="F88" s="11" t="s">
        <v>530</v>
      </c>
      <c r="G88" s="268"/>
      <c r="H88" s="41">
        <v>69.6</v>
      </c>
      <c r="I88" s="226">
        <v>40</v>
      </c>
      <c r="J88" s="121">
        <f>SUM(L88:R88)</f>
        <v>38</v>
      </c>
      <c r="K88" s="121">
        <v>38</v>
      </c>
      <c r="L88" s="13">
        <v>25</v>
      </c>
      <c r="M88" s="13">
        <v>12</v>
      </c>
      <c r="N88" s="13">
        <v>1</v>
      </c>
      <c r="O88" s="13"/>
      <c r="P88" s="13"/>
      <c r="Q88" s="13"/>
      <c r="R88" s="13"/>
      <c r="S88" s="398"/>
    </row>
    <row r="89" spans="1:19" ht="14.25" customHeight="1">
      <c r="A89" s="269">
        <v>43</v>
      </c>
      <c r="B89" s="279" t="s">
        <v>231</v>
      </c>
      <c r="C89" s="279" t="s">
        <v>533</v>
      </c>
      <c r="D89" s="15"/>
      <c r="E89" s="59"/>
      <c r="F89" s="12" t="s">
        <v>598</v>
      </c>
      <c r="G89" s="267" t="s">
        <v>55</v>
      </c>
      <c r="H89" s="40"/>
      <c r="I89" s="44">
        <f>ROUNDDOWN(H90/1.65,0)</f>
        <v>40</v>
      </c>
      <c r="J89" s="109"/>
      <c r="K89" s="109"/>
      <c r="L89" s="108"/>
      <c r="M89" s="108"/>
      <c r="N89" s="108"/>
      <c r="O89" s="108"/>
      <c r="P89" s="108"/>
      <c r="Q89" s="108"/>
      <c r="R89" s="108"/>
      <c r="S89" s="397">
        <f>H90/K90</f>
        <v>1.2053571428571428</v>
      </c>
    </row>
    <row r="90" spans="1:19" ht="14.25" customHeight="1">
      <c r="A90" s="270"/>
      <c r="B90" s="321"/>
      <c r="C90" s="321"/>
      <c r="D90" s="19"/>
      <c r="E90" s="61"/>
      <c r="F90" s="11" t="s">
        <v>673</v>
      </c>
      <c r="G90" s="268"/>
      <c r="H90" s="42">
        <v>67.5</v>
      </c>
      <c r="I90" s="226">
        <v>50</v>
      </c>
      <c r="J90" s="121">
        <f>SUM(L90:R90)</f>
        <v>56</v>
      </c>
      <c r="K90" s="121">
        <v>56</v>
      </c>
      <c r="L90" s="13"/>
      <c r="M90" s="13"/>
      <c r="N90" s="13">
        <v>24</v>
      </c>
      <c r="O90" s="13">
        <v>21</v>
      </c>
      <c r="P90" s="13">
        <v>8</v>
      </c>
      <c r="Q90" s="13">
        <v>3</v>
      </c>
      <c r="R90" s="13"/>
      <c r="S90" s="398"/>
    </row>
    <row r="91" spans="1:19" ht="14.25" customHeight="1">
      <c r="A91" s="269">
        <v>44</v>
      </c>
      <c r="B91" s="279" t="s">
        <v>56</v>
      </c>
      <c r="C91" s="279" t="s">
        <v>550</v>
      </c>
      <c r="D91" s="15">
        <v>70</v>
      </c>
      <c r="E91" s="59">
        <f>(+L92+M92+N92)/D91</f>
        <v>0.4857142857142857</v>
      </c>
      <c r="F91" s="12" t="s">
        <v>598</v>
      </c>
      <c r="G91" s="267" t="s">
        <v>551</v>
      </c>
      <c r="H91" s="40"/>
      <c r="I91" s="44">
        <f>ROUNDDOWN(H92/1.65,0)</f>
        <v>72</v>
      </c>
      <c r="J91" s="109"/>
      <c r="K91" s="109"/>
      <c r="L91" s="108"/>
      <c r="M91" s="108"/>
      <c r="N91" s="108"/>
      <c r="O91" s="108"/>
      <c r="P91" s="108"/>
      <c r="Q91" s="108"/>
      <c r="R91" s="108"/>
      <c r="S91" s="397">
        <f>H92/K92</f>
        <v>3.5294117647058822</v>
      </c>
    </row>
    <row r="92" spans="1:19" ht="14.25" customHeight="1">
      <c r="A92" s="270"/>
      <c r="B92" s="321"/>
      <c r="C92" s="321"/>
      <c r="D92" s="19">
        <v>153</v>
      </c>
      <c r="E92" s="61">
        <f>J92/D92</f>
        <v>0.2222222222222222</v>
      </c>
      <c r="F92" s="11" t="s">
        <v>535</v>
      </c>
      <c r="G92" s="268"/>
      <c r="H92" s="42">
        <v>120</v>
      </c>
      <c r="I92" s="226">
        <v>39</v>
      </c>
      <c r="J92" s="121">
        <f>SUM(L92:R92)</f>
        <v>34</v>
      </c>
      <c r="K92" s="121">
        <v>34</v>
      </c>
      <c r="L92" s="13">
        <v>16</v>
      </c>
      <c r="M92" s="13">
        <v>12</v>
      </c>
      <c r="N92" s="13">
        <v>6</v>
      </c>
      <c r="O92" s="13"/>
      <c r="P92" s="13"/>
      <c r="Q92" s="13"/>
      <c r="R92" s="13"/>
      <c r="S92" s="398"/>
    </row>
    <row r="93" spans="1:19" ht="14.25" customHeight="1">
      <c r="A93" s="269">
        <v>45</v>
      </c>
      <c r="B93" s="279" t="s">
        <v>549</v>
      </c>
      <c r="C93" s="279" t="s">
        <v>546</v>
      </c>
      <c r="D93" s="15">
        <v>35</v>
      </c>
      <c r="E93" s="59">
        <f>(+L94+M94+N94)/D93</f>
        <v>0.3142857142857143</v>
      </c>
      <c r="F93" s="12" t="s">
        <v>492</v>
      </c>
      <c r="G93" s="267" t="s">
        <v>551</v>
      </c>
      <c r="H93" s="40"/>
      <c r="I93" s="44">
        <f>ROUNDDOWN(H94/1.65,0)</f>
        <v>19</v>
      </c>
      <c r="J93" s="109"/>
      <c r="K93" s="109"/>
      <c r="L93" s="108"/>
      <c r="M93" s="108"/>
      <c r="N93" s="108"/>
      <c r="O93" s="108"/>
      <c r="P93" s="108"/>
      <c r="Q93" s="108"/>
      <c r="R93" s="108"/>
      <c r="S93" s="397">
        <f>+H94/K94</f>
        <v>2.166</v>
      </c>
    </row>
    <row r="94" spans="1:19" ht="14.25" customHeight="1">
      <c r="A94" s="270"/>
      <c r="B94" s="321"/>
      <c r="C94" s="321"/>
      <c r="D94" s="19">
        <v>64</v>
      </c>
      <c r="E94" s="61">
        <f>J94/D94</f>
        <v>0.234375</v>
      </c>
      <c r="F94" s="11" t="s">
        <v>553</v>
      </c>
      <c r="G94" s="268"/>
      <c r="H94" s="42">
        <v>32.49</v>
      </c>
      <c r="I94" s="226">
        <v>19</v>
      </c>
      <c r="J94" s="121">
        <f>SUM(L94:R94)</f>
        <v>15</v>
      </c>
      <c r="K94" s="121">
        <v>15</v>
      </c>
      <c r="L94" s="13">
        <v>4</v>
      </c>
      <c r="M94" s="13">
        <v>5</v>
      </c>
      <c r="N94" s="13">
        <v>2</v>
      </c>
      <c r="O94" s="13">
        <v>3</v>
      </c>
      <c r="P94" s="13">
        <v>1</v>
      </c>
      <c r="Q94" s="13"/>
      <c r="R94" s="13"/>
      <c r="S94" s="398"/>
    </row>
    <row r="95" spans="1:19" ht="14.25" customHeight="1">
      <c r="A95" s="269">
        <v>46</v>
      </c>
      <c r="B95" s="279" t="s">
        <v>578</v>
      </c>
      <c r="C95" s="279" t="s">
        <v>579</v>
      </c>
      <c r="D95" s="15"/>
      <c r="E95" s="59"/>
      <c r="F95" s="12" t="s">
        <v>598</v>
      </c>
      <c r="G95" s="267" t="s">
        <v>2</v>
      </c>
      <c r="H95" s="40"/>
      <c r="I95" s="44">
        <f>ROUNDDOWN(H96/1.65,0)</f>
        <v>18</v>
      </c>
      <c r="J95" s="109"/>
      <c r="K95" s="109"/>
      <c r="L95" s="108"/>
      <c r="M95" s="108"/>
      <c r="N95" s="108"/>
      <c r="O95" s="108"/>
      <c r="P95" s="108"/>
      <c r="Q95" s="108"/>
      <c r="R95" s="108"/>
      <c r="S95" s="397">
        <f>H96/K96</f>
        <v>1</v>
      </c>
    </row>
    <row r="96" spans="1:19" ht="14.25" customHeight="1">
      <c r="A96" s="270"/>
      <c r="B96" s="321"/>
      <c r="C96" s="321"/>
      <c r="D96" s="19"/>
      <c r="E96" s="61"/>
      <c r="F96" s="11" t="s">
        <v>605</v>
      </c>
      <c r="G96" s="268"/>
      <c r="H96" s="42">
        <v>30</v>
      </c>
      <c r="I96" s="226">
        <v>35</v>
      </c>
      <c r="J96" s="121">
        <f>SUM(L96:R96)</f>
        <v>30</v>
      </c>
      <c r="K96" s="121">
        <v>30</v>
      </c>
      <c r="L96" s="13">
        <v>13</v>
      </c>
      <c r="M96" s="13">
        <v>16</v>
      </c>
      <c r="N96" s="13">
        <v>1</v>
      </c>
      <c r="O96" s="13"/>
      <c r="P96" s="13"/>
      <c r="Q96" s="13"/>
      <c r="R96" s="13"/>
      <c r="S96" s="398"/>
    </row>
    <row r="97" spans="1:19" ht="14.25" customHeight="1">
      <c r="A97" s="269">
        <v>47</v>
      </c>
      <c r="B97" s="279" t="s">
        <v>881</v>
      </c>
      <c r="C97" s="279" t="s">
        <v>580</v>
      </c>
      <c r="D97" s="15"/>
      <c r="E97" s="59"/>
      <c r="F97" s="12" t="s">
        <v>514</v>
      </c>
      <c r="G97" s="267" t="s">
        <v>2</v>
      </c>
      <c r="H97" s="40"/>
      <c r="I97" s="44">
        <f>ROUNDDOWN(H98/1.65,0)</f>
        <v>40</v>
      </c>
      <c r="J97" s="109"/>
      <c r="K97" s="109"/>
      <c r="L97" s="108"/>
      <c r="M97" s="108"/>
      <c r="N97" s="108"/>
      <c r="O97" s="108"/>
      <c r="P97" s="108"/>
      <c r="Q97" s="108"/>
      <c r="R97" s="108"/>
      <c r="S97" s="397">
        <f>+H98/K98</f>
        <v>2.109375</v>
      </c>
    </row>
    <row r="98" spans="1:19" ht="14.25" customHeight="1">
      <c r="A98" s="270"/>
      <c r="B98" s="321"/>
      <c r="C98" s="321"/>
      <c r="D98" s="19"/>
      <c r="E98" s="61"/>
      <c r="F98" s="11" t="s">
        <v>611</v>
      </c>
      <c r="G98" s="268"/>
      <c r="H98" s="42">
        <v>67.5</v>
      </c>
      <c r="I98" s="226">
        <v>35</v>
      </c>
      <c r="J98" s="121">
        <f>SUM(L98:R98)</f>
        <v>32</v>
      </c>
      <c r="K98" s="121">
        <v>32</v>
      </c>
      <c r="L98" s="13"/>
      <c r="M98" s="13"/>
      <c r="N98" s="13">
        <v>21</v>
      </c>
      <c r="O98" s="13"/>
      <c r="P98" s="13">
        <v>8</v>
      </c>
      <c r="Q98" s="13">
        <v>3</v>
      </c>
      <c r="R98" s="13"/>
      <c r="S98" s="398"/>
    </row>
    <row r="99" spans="1:19" ht="14.25" customHeight="1">
      <c r="A99" s="269">
        <v>48</v>
      </c>
      <c r="B99" s="279" t="s">
        <v>592</v>
      </c>
      <c r="C99" s="279" t="str">
        <f>C35</f>
        <v>日進</v>
      </c>
      <c r="D99" s="15"/>
      <c r="E99" s="59"/>
      <c r="F99" s="12" t="s">
        <v>598</v>
      </c>
      <c r="G99" s="267" t="s">
        <v>3</v>
      </c>
      <c r="H99" s="40"/>
      <c r="I99" s="44">
        <f>ROUNDDOWN(H100/1.65,0)</f>
        <v>40</v>
      </c>
      <c r="J99" s="109"/>
      <c r="K99" s="109"/>
      <c r="L99" s="108"/>
      <c r="M99" s="108"/>
      <c r="N99" s="108"/>
      <c r="O99" s="108"/>
      <c r="P99" s="108"/>
      <c r="Q99" s="108"/>
      <c r="R99" s="108"/>
      <c r="S99" s="397">
        <f>+H100/K100</f>
        <v>1.6532499999999999</v>
      </c>
    </row>
    <row r="100" spans="1:19" ht="14.25" customHeight="1">
      <c r="A100" s="312"/>
      <c r="B100" s="321"/>
      <c r="C100" s="321"/>
      <c r="D100" s="237"/>
      <c r="E100" s="63"/>
      <c r="F100" s="10" t="s">
        <v>612</v>
      </c>
      <c r="G100" s="327"/>
      <c r="H100" s="42">
        <v>66.13</v>
      </c>
      <c r="I100" s="230">
        <v>40</v>
      </c>
      <c r="J100" s="176">
        <f>SUM(L100:R100)</f>
        <v>41</v>
      </c>
      <c r="K100" s="176">
        <v>40</v>
      </c>
      <c r="L100" s="26"/>
      <c r="M100" s="26"/>
      <c r="N100" s="26">
        <v>23</v>
      </c>
      <c r="O100" s="26">
        <v>18</v>
      </c>
      <c r="P100" s="26"/>
      <c r="Q100" s="26"/>
      <c r="R100" s="26"/>
      <c r="S100" s="398"/>
    </row>
    <row r="101" spans="1:19" ht="14.25" customHeight="1">
      <c r="A101" s="269">
        <v>49</v>
      </c>
      <c r="B101" s="279" t="s">
        <v>593</v>
      </c>
      <c r="C101" s="279" t="s">
        <v>594</v>
      </c>
      <c r="D101" s="15"/>
      <c r="E101" s="59"/>
      <c r="F101" s="12" t="s">
        <v>598</v>
      </c>
      <c r="G101" s="267" t="s">
        <v>3</v>
      </c>
      <c r="H101" s="40"/>
      <c r="I101" s="44">
        <f>ROUNDDOWN(H102/1.65,0)</f>
        <v>66</v>
      </c>
      <c r="J101" s="109"/>
      <c r="K101" s="109"/>
      <c r="L101" s="108"/>
      <c r="M101" s="108"/>
      <c r="N101" s="108"/>
      <c r="O101" s="108"/>
      <c r="P101" s="108"/>
      <c r="Q101" s="108"/>
      <c r="R101" s="108"/>
      <c r="S101" s="397">
        <f>H102/K102</f>
        <v>2.8947368421052633</v>
      </c>
    </row>
    <row r="102" spans="1:19" ht="14.25" customHeight="1">
      <c r="A102" s="270"/>
      <c r="B102" s="280"/>
      <c r="C102" s="280"/>
      <c r="D102" s="19"/>
      <c r="E102" s="61"/>
      <c r="F102" s="11" t="s">
        <v>613</v>
      </c>
      <c r="G102" s="268"/>
      <c r="H102" s="41">
        <v>110</v>
      </c>
      <c r="I102" s="226">
        <v>40</v>
      </c>
      <c r="J102" s="121">
        <f>SUM(L102:R102)</f>
        <v>38</v>
      </c>
      <c r="K102" s="121">
        <v>38</v>
      </c>
      <c r="L102" s="13"/>
      <c r="M102" s="13"/>
      <c r="N102" s="13">
        <v>14</v>
      </c>
      <c r="O102" s="13">
        <v>7</v>
      </c>
      <c r="P102" s="13">
        <v>9</v>
      </c>
      <c r="Q102" s="13">
        <v>8</v>
      </c>
      <c r="R102" s="13"/>
      <c r="S102" s="398"/>
    </row>
    <row r="103" spans="1:19" ht="14.25" customHeight="1">
      <c r="A103" s="269">
        <v>50</v>
      </c>
      <c r="B103" s="279" t="s">
        <v>880</v>
      </c>
      <c r="C103" s="279" t="s">
        <v>649</v>
      </c>
      <c r="D103" s="15"/>
      <c r="E103" s="59"/>
      <c r="F103" s="12" t="s">
        <v>598</v>
      </c>
      <c r="G103" s="267" t="s">
        <v>4</v>
      </c>
      <c r="H103" s="40"/>
      <c r="I103" s="44">
        <f>ROUNDDOWN(H104/1.65,0)</f>
        <v>97</v>
      </c>
      <c r="J103" s="109"/>
      <c r="K103" s="109"/>
      <c r="L103" s="108"/>
      <c r="M103" s="108"/>
      <c r="N103" s="108"/>
      <c r="O103" s="108"/>
      <c r="P103" s="108"/>
      <c r="Q103" s="108"/>
      <c r="R103" s="108"/>
      <c r="S103" s="397">
        <f>H104/K104</f>
        <v>4.337297297297297</v>
      </c>
    </row>
    <row r="104" spans="1:19" ht="14.25" customHeight="1">
      <c r="A104" s="270"/>
      <c r="B104" s="321"/>
      <c r="C104" s="280"/>
      <c r="D104" s="19"/>
      <c r="E104" s="61"/>
      <c r="F104" s="11" t="s">
        <v>675</v>
      </c>
      <c r="G104" s="268"/>
      <c r="H104" s="42">
        <v>160.48</v>
      </c>
      <c r="I104" s="226">
        <v>50</v>
      </c>
      <c r="J104" s="121">
        <f>SUM(L104:R104)</f>
        <v>37</v>
      </c>
      <c r="K104" s="121">
        <v>37</v>
      </c>
      <c r="L104" s="13">
        <v>5</v>
      </c>
      <c r="M104" s="13">
        <v>12</v>
      </c>
      <c r="N104" s="13">
        <v>6</v>
      </c>
      <c r="O104" s="13">
        <v>4</v>
      </c>
      <c r="P104" s="13">
        <v>6</v>
      </c>
      <c r="Q104" s="13">
        <v>4</v>
      </c>
      <c r="R104" s="13"/>
      <c r="S104" s="398"/>
    </row>
    <row r="105" spans="1:19" ht="14.25" customHeight="1">
      <c r="A105" s="269">
        <v>51</v>
      </c>
      <c r="B105" s="279" t="s">
        <v>646</v>
      </c>
      <c r="C105" s="279" t="s">
        <v>650</v>
      </c>
      <c r="D105" s="15">
        <v>55</v>
      </c>
      <c r="E105" s="59">
        <f>(+L106+M106+N106)/D105</f>
        <v>0.2909090909090909</v>
      </c>
      <c r="F105" s="12" t="s">
        <v>598</v>
      </c>
      <c r="G105" s="267" t="s">
        <v>4</v>
      </c>
      <c r="H105" s="40"/>
      <c r="I105" s="44">
        <f>ROUNDDOWN(H106/1.65,0)</f>
        <v>44</v>
      </c>
      <c r="J105" s="109"/>
      <c r="K105" s="109"/>
      <c r="L105" s="108"/>
      <c r="M105" s="108"/>
      <c r="N105" s="108"/>
      <c r="O105" s="108"/>
      <c r="P105" s="108"/>
      <c r="Q105" s="108"/>
      <c r="R105" s="108"/>
      <c r="S105" s="397">
        <f>+H106/K106</f>
        <v>3.1956521739130435</v>
      </c>
    </row>
    <row r="106" spans="1:19" ht="14.25" customHeight="1">
      <c r="A106" s="270"/>
      <c r="B106" s="280"/>
      <c r="C106" s="280"/>
      <c r="D106" s="19">
        <v>112</v>
      </c>
      <c r="E106" s="61">
        <f>J106/D106</f>
        <v>0.20535714285714285</v>
      </c>
      <c r="F106" s="11" t="s">
        <v>669</v>
      </c>
      <c r="G106" s="268"/>
      <c r="H106" s="42">
        <v>73.5</v>
      </c>
      <c r="I106" s="226">
        <v>19</v>
      </c>
      <c r="J106" s="121">
        <f>SUM(L106:R106)</f>
        <v>23</v>
      </c>
      <c r="K106" s="121">
        <v>23</v>
      </c>
      <c r="L106" s="13">
        <v>4</v>
      </c>
      <c r="M106" s="13">
        <v>10</v>
      </c>
      <c r="N106" s="13">
        <v>2</v>
      </c>
      <c r="O106" s="13">
        <v>4</v>
      </c>
      <c r="P106" s="13">
        <v>3</v>
      </c>
      <c r="Q106" s="13"/>
      <c r="R106" s="13"/>
      <c r="S106" s="398"/>
    </row>
    <row r="107" spans="1:19" ht="14.25" customHeight="1">
      <c r="A107" s="269">
        <v>52</v>
      </c>
      <c r="B107" s="279" t="s">
        <v>647</v>
      </c>
      <c r="C107" s="279" t="s">
        <v>651</v>
      </c>
      <c r="D107" s="15"/>
      <c r="E107" s="59"/>
      <c r="F107" s="12" t="s">
        <v>598</v>
      </c>
      <c r="G107" s="267" t="s">
        <v>4</v>
      </c>
      <c r="H107" s="40"/>
      <c r="I107" s="44">
        <f>ROUNDDOWN(H108/1.65,0)</f>
        <v>66</v>
      </c>
      <c r="J107" s="109"/>
      <c r="K107" s="109"/>
      <c r="L107" s="108"/>
      <c r="M107" s="108"/>
      <c r="N107" s="108"/>
      <c r="O107" s="108"/>
      <c r="P107" s="108"/>
      <c r="Q107" s="108"/>
      <c r="R107" s="108"/>
      <c r="S107" s="397">
        <f>+H108/K108</f>
        <v>2.75</v>
      </c>
    </row>
    <row r="108" spans="1:19" ht="14.25" customHeight="1">
      <c r="A108" s="270"/>
      <c r="B108" s="280"/>
      <c r="C108" s="280"/>
      <c r="D108" s="19"/>
      <c r="E108" s="61"/>
      <c r="F108" s="11" t="s">
        <v>676</v>
      </c>
      <c r="G108" s="268"/>
      <c r="H108" s="42">
        <v>110</v>
      </c>
      <c r="I108" s="226">
        <v>40</v>
      </c>
      <c r="J108" s="121">
        <f>SUM(L108:R108)</f>
        <v>45</v>
      </c>
      <c r="K108" s="121">
        <v>40</v>
      </c>
      <c r="L108" s="13">
        <v>0</v>
      </c>
      <c r="M108" s="13">
        <v>37</v>
      </c>
      <c r="N108" s="13">
        <v>8</v>
      </c>
      <c r="O108" s="13"/>
      <c r="P108" s="13"/>
      <c r="Q108" s="13"/>
      <c r="R108" s="13"/>
      <c r="S108" s="398"/>
    </row>
    <row r="109" spans="1:19" ht="14.25" customHeight="1">
      <c r="A109" s="269">
        <v>53</v>
      </c>
      <c r="B109" s="279" t="s">
        <v>648</v>
      </c>
      <c r="C109" s="279" t="s">
        <v>652</v>
      </c>
      <c r="D109" s="15"/>
      <c r="E109" s="59"/>
      <c r="F109" s="12" t="s">
        <v>598</v>
      </c>
      <c r="G109" s="267" t="s">
        <v>4</v>
      </c>
      <c r="H109" s="40"/>
      <c r="I109" s="44">
        <f>ROUNDDOWN(H110/1.65,0)</f>
        <v>71</v>
      </c>
      <c r="J109" s="109"/>
      <c r="K109" s="109"/>
      <c r="L109" s="108"/>
      <c r="M109" s="108"/>
      <c r="N109" s="108"/>
      <c r="O109" s="108"/>
      <c r="P109" s="108"/>
      <c r="Q109" s="108"/>
      <c r="R109" s="108"/>
      <c r="S109" s="397">
        <f>H110/K110</f>
        <v>5.366818181818181</v>
      </c>
    </row>
    <row r="110" spans="1:19" ht="14.25" customHeight="1">
      <c r="A110" s="270"/>
      <c r="B110" s="280"/>
      <c r="C110" s="280"/>
      <c r="D110" s="19"/>
      <c r="E110" s="61"/>
      <c r="F110" s="11" t="s">
        <v>613</v>
      </c>
      <c r="G110" s="268"/>
      <c r="H110" s="42">
        <v>118.07</v>
      </c>
      <c r="I110" s="226">
        <v>40</v>
      </c>
      <c r="J110" s="121">
        <f>SUM(L110:R110)</f>
        <v>22</v>
      </c>
      <c r="K110" s="121">
        <v>22</v>
      </c>
      <c r="L110" s="13"/>
      <c r="M110" s="13"/>
      <c r="N110" s="13">
        <v>15</v>
      </c>
      <c r="O110" s="13">
        <v>6</v>
      </c>
      <c r="P110" s="13">
        <v>1</v>
      </c>
      <c r="Q110" s="13"/>
      <c r="R110" s="13"/>
      <c r="S110" s="398"/>
    </row>
    <row r="111" spans="1:19" ht="14.25" customHeight="1">
      <c r="A111" s="269">
        <v>54</v>
      </c>
      <c r="B111" s="279" t="s">
        <v>645</v>
      </c>
      <c r="C111" s="279" t="s">
        <v>653</v>
      </c>
      <c r="D111" s="15"/>
      <c r="E111" s="59"/>
      <c r="F111" s="12" t="s">
        <v>598</v>
      </c>
      <c r="G111" s="267" t="s">
        <v>4</v>
      </c>
      <c r="H111" s="40"/>
      <c r="I111" s="44">
        <f>ROUNDDOWN(H112/1.65,0)</f>
        <v>66</v>
      </c>
      <c r="J111" s="109"/>
      <c r="K111" s="109"/>
      <c r="L111" s="108"/>
      <c r="M111" s="108"/>
      <c r="N111" s="108"/>
      <c r="O111" s="108"/>
      <c r="P111" s="108"/>
      <c r="Q111" s="108"/>
      <c r="R111" s="108"/>
      <c r="S111" s="397">
        <f>+H112/K112</f>
        <v>4.782608695652174</v>
      </c>
    </row>
    <row r="112" spans="1:19" ht="14.25" customHeight="1">
      <c r="A112" s="270"/>
      <c r="B112" s="280"/>
      <c r="C112" s="280"/>
      <c r="D112" s="19"/>
      <c r="E112" s="61"/>
      <c r="F112" s="11" t="s">
        <v>613</v>
      </c>
      <c r="G112" s="268"/>
      <c r="H112" s="42">
        <v>110</v>
      </c>
      <c r="I112" s="226">
        <v>36</v>
      </c>
      <c r="J112" s="121">
        <f>SUM(L112:R112)</f>
        <v>23</v>
      </c>
      <c r="K112" s="121">
        <v>23</v>
      </c>
      <c r="L112" s="13"/>
      <c r="M112" s="13"/>
      <c r="N112" s="13"/>
      <c r="O112" s="13">
        <v>10</v>
      </c>
      <c r="P112" s="13">
        <v>11</v>
      </c>
      <c r="Q112" s="13">
        <v>2</v>
      </c>
      <c r="R112" s="13"/>
      <c r="S112" s="398"/>
    </row>
    <row r="113" spans="1:19" ht="14.25" customHeight="1">
      <c r="A113" s="269">
        <v>55</v>
      </c>
      <c r="B113" s="279" t="s">
        <v>681</v>
      </c>
      <c r="C113" s="279" t="s">
        <v>680</v>
      </c>
      <c r="D113" s="15">
        <v>26</v>
      </c>
      <c r="E113" s="59">
        <f>(+L114+M114+N114)/D113</f>
        <v>0.3076923076923077</v>
      </c>
      <c r="F113" s="12" t="s">
        <v>598</v>
      </c>
      <c r="G113" s="267" t="s">
        <v>5</v>
      </c>
      <c r="H113" s="40"/>
      <c r="I113" s="44">
        <f>ROUNDDOWN(H114/1.65,0)</f>
        <v>26</v>
      </c>
      <c r="J113" s="109"/>
      <c r="K113" s="109"/>
      <c r="L113" s="108"/>
      <c r="M113" s="108"/>
      <c r="N113" s="108"/>
      <c r="O113" s="108"/>
      <c r="P113" s="108"/>
      <c r="Q113" s="108"/>
      <c r="R113" s="108"/>
      <c r="S113" s="397">
        <f>H114/K114</f>
        <v>3.3346153846153848</v>
      </c>
    </row>
    <row r="114" spans="1:19" ht="14.25" customHeight="1">
      <c r="A114" s="270"/>
      <c r="B114" s="280"/>
      <c r="C114" s="280"/>
      <c r="D114" s="19">
        <v>48</v>
      </c>
      <c r="E114" s="61">
        <f>J114/D114</f>
        <v>0.2708333333333333</v>
      </c>
      <c r="F114" s="11" t="s">
        <v>684</v>
      </c>
      <c r="G114" s="268"/>
      <c r="H114" s="42">
        <v>43.35</v>
      </c>
      <c r="I114" s="226">
        <v>19</v>
      </c>
      <c r="J114" s="121">
        <f>SUM(L114:R114)</f>
        <v>13</v>
      </c>
      <c r="K114" s="121">
        <v>13</v>
      </c>
      <c r="L114" s="13">
        <v>1</v>
      </c>
      <c r="M114" s="13">
        <v>4</v>
      </c>
      <c r="N114" s="13">
        <v>3</v>
      </c>
      <c r="O114" s="13">
        <v>2</v>
      </c>
      <c r="P114" s="13">
        <v>1</v>
      </c>
      <c r="Q114" s="13">
        <v>2</v>
      </c>
      <c r="R114" s="13"/>
      <c r="S114" s="398"/>
    </row>
    <row r="115" spans="1:19" ht="14.25" customHeight="1">
      <c r="A115" s="269">
        <v>56</v>
      </c>
      <c r="B115" s="279" t="s">
        <v>686</v>
      </c>
      <c r="C115" s="278" t="s">
        <v>532</v>
      </c>
      <c r="D115" s="15"/>
      <c r="E115" s="59"/>
      <c r="F115" s="12" t="s">
        <v>598</v>
      </c>
      <c r="G115" s="267" t="s">
        <v>5</v>
      </c>
      <c r="H115" s="40"/>
      <c r="I115" s="44">
        <f>ROUNDDOWN(H116/1.65,0)</f>
        <v>36</v>
      </c>
      <c r="J115" s="109"/>
      <c r="K115" s="109"/>
      <c r="L115" s="108"/>
      <c r="M115" s="108"/>
      <c r="N115" s="108"/>
      <c r="O115" s="108"/>
      <c r="P115" s="108"/>
      <c r="Q115" s="108"/>
      <c r="R115" s="108"/>
      <c r="S115" s="397">
        <f>+H116/K116</f>
        <v>2.25</v>
      </c>
    </row>
    <row r="116" spans="1:19" ht="14.25" customHeight="1">
      <c r="A116" s="312"/>
      <c r="B116" s="321"/>
      <c r="C116" s="322"/>
      <c r="D116" s="237"/>
      <c r="E116" s="63"/>
      <c r="F116" s="10" t="s">
        <v>605</v>
      </c>
      <c r="G116" s="327"/>
      <c r="H116" s="42">
        <v>60.75</v>
      </c>
      <c r="I116" s="230">
        <v>36</v>
      </c>
      <c r="J116" s="121">
        <f>SUM(L116:R116)</f>
        <v>27</v>
      </c>
      <c r="K116" s="121">
        <v>27</v>
      </c>
      <c r="L116" s="13"/>
      <c r="M116" s="13">
        <v>18</v>
      </c>
      <c r="N116" s="13">
        <v>9</v>
      </c>
      <c r="O116" s="13"/>
      <c r="P116" s="13"/>
      <c r="Q116" s="13"/>
      <c r="R116" s="13"/>
      <c r="S116" s="398"/>
    </row>
    <row r="117" spans="1:19" ht="14.25" customHeight="1">
      <c r="A117" s="269">
        <v>57</v>
      </c>
      <c r="B117" s="305" t="s">
        <v>748</v>
      </c>
      <c r="C117" s="307" t="s">
        <v>479</v>
      </c>
      <c r="D117" s="238"/>
      <c r="E117" s="70"/>
      <c r="F117" s="12" t="s">
        <v>57</v>
      </c>
      <c r="G117" s="267" t="s">
        <v>723</v>
      </c>
      <c r="H117" s="40"/>
      <c r="I117" s="44">
        <f>ROUNDDOWN(H118/1.65,0)</f>
        <v>41</v>
      </c>
      <c r="J117" s="109"/>
      <c r="K117" s="109"/>
      <c r="L117" s="108"/>
      <c r="M117" s="108"/>
      <c r="N117" s="108"/>
      <c r="O117" s="108"/>
      <c r="P117" s="108"/>
      <c r="Q117" s="108"/>
      <c r="R117" s="108"/>
      <c r="S117" s="397">
        <f>+H118/K118</f>
        <v>2.15625</v>
      </c>
    </row>
    <row r="118" spans="1:19" ht="14.25" customHeight="1">
      <c r="A118" s="312"/>
      <c r="B118" s="306"/>
      <c r="C118" s="308"/>
      <c r="D118" s="19"/>
      <c r="E118" s="61"/>
      <c r="F118" s="11" t="s">
        <v>599</v>
      </c>
      <c r="G118" s="268"/>
      <c r="H118" s="41">
        <v>69</v>
      </c>
      <c r="I118" s="231">
        <v>40</v>
      </c>
      <c r="J118" s="121">
        <f>SUM(L118:R118)</f>
        <v>33</v>
      </c>
      <c r="K118" s="121">
        <v>32</v>
      </c>
      <c r="L118" s="13">
        <v>11</v>
      </c>
      <c r="M118" s="13">
        <v>10</v>
      </c>
      <c r="N118" s="13">
        <v>10</v>
      </c>
      <c r="O118" s="13">
        <v>2</v>
      </c>
      <c r="P118" s="13"/>
      <c r="Q118" s="13"/>
      <c r="R118" s="13"/>
      <c r="S118" s="398"/>
    </row>
    <row r="119" spans="1:19" ht="14.25" customHeight="1">
      <c r="A119" s="269">
        <v>58</v>
      </c>
      <c r="B119" s="305" t="s">
        <v>749</v>
      </c>
      <c r="C119" s="307" t="s">
        <v>479</v>
      </c>
      <c r="D119" s="238"/>
      <c r="E119" s="70"/>
      <c r="F119" s="12" t="s">
        <v>57</v>
      </c>
      <c r="G119" s="267" t="s">
        <v>723</v>
      </c>
      <c r="H119" s="40"/>
      <c r="I119" s="44">
        <f>ROUNDDOWN(H120/1.65,0)</f>
        <v>41</v>
      </c>
      <c r="J119" s="109"/>
      <c r="K119" s="109"/>
      <c r="L119" s="108"/>
      <c r="M119" s="108"/>
      <c r="N119" s="108"/>
      <c r="O119" s="108"/>
      <c r="P119" s="108"/>
      <c r="Q119" s="108"/>
      <c r="R119" s="108"/>
      <c r="S119" s="397">
        <f>+H120/K120</f>
        <v>2.225806451612903</v>
      </c>
    </row>
    <row r="120" spans="1:19" ht="14.25" customHeight="1">
      <c r="A120" s="312"/>
      <c r="B120" s="306"/>
      <c r="C120" s="308"/>
      <c r="D120" s="19"/>
      <c r="E120" s="61"/>
      <c r="F120" s="11" t="s">
        <v>599</v>
      </c>
      <c r="G120" s="268"/>
      <c r="H120" s="41">
        <v>69</v>
      </c>
      <c r="I120" s="231">
        <v>40</v>
      </c>
      <c r="J120" s="121">
        <f>SUM(L120:R120)</f>
        <v>32</v>
      </c>
      <c r="K120" s="121">
        <v>31</v>
      </c>
      <c r="L120" s="13">
        <v>12</v>
      </c>
      <c r="M120" s="13">
        <v>11</v>
      </c>
      <c r="N120" s="13">
        <v>7</v>
      </c>
      <c r="O120" s="13">
        <v>2</v>
      </c>
      <c r="P120" s="13"/>
      <c r="Q120" s="13"/>
      <c r="R120" s="13"/>
      <c r="S120" s="398"/>
    </row>
    <row r="121" spans="1:19" ht="14.25" customHeight="1">
      <c r="A121" s="269">
        <v>59</v>
      </c>
      <c r="B121" s="305" t="s">
        <v>750</v>
      </c>
      <c r="C121" s="307" t="s">
        <v>479</v>
      </c>
      <c r="D121" s="238"/>
      <c r="E121" s="70"/>
      <c r="F121" s="12" t="s">
        <v>57</v>
      </c>
      <c r="G121" s="267" t="s">
        <v>723</v>
      </c>
      <c r="H121" s="40"/>
      <c r="I121" s="44">
        <f>ROUNDDOWN(H122/1.65,0)</f>
        <v>41</v>
      </c>
      <c r="J121" s="109"/>
      <c r="K121" s="109"/>
      <c r="L121" s="108"/>
      <c r="M121" s="108"/>
      <c r="N121" s="108"/>
      <c r="O121" s="108"/>
      <c r="P121" s="108"/>
      <c r="Q121" s="108"/>
      <c r="R121" s="108"/>
      <c r="S121" s="397">
        <f>+H122/K122</f>
        <v>2.090909090909091</v>
      </c>
    </row>
    <row r="122" spans="1:19" ht="14.25" customHeight="1">
      <c r="A122" s="312"/>
      <c r="B122" s="280"/>
      <c r="C122" s="308"/>
      <c r="D122" s="237"/>
      <c r="E122" s="63"/>
      <c r="F122" s="11" t="s">
        <v>599</v>
      </c>
      <c r="G122" s="268"/>
      <c r="H122" s="42">
        <v>69</v>
      </c>
      <c r="I122" s="232">
        <v>40</v>
      </c>
      <c r="J122" s="121">
        <f>SUM(L122:R122)</f>
        <v>35</v>
      </c>
      <c r="K122" s="121">
        <v>33</v>
      </c>
      <c r="L122" s="13">
        <v>11</v>
      </c>
      <c r="M122" s="13">
        <v>11</v>
      </c>
      <c r="N122" s="13">
        <v>9</v>
      </c>
      <c r="O122" s="13">
        <v>4</v>
      </c>
      <c r="P122" s="13"/>
      <c r="Q122" s="13"/>
      <c r="R122" s="13"/>
      <c r="S122" s="398"/>
    </row>
    <row r="123" spans="1:19" ht="14.25" customHeight="1">
      <c r="A123" s="269">
        <v>60</v>
      </c>
      <c r="B123" s="305" t="s">
        <v>702</v>
      </c>
      <c r="C123" s="307" t="s">
        <v>700</v>
      </c>
      <c r="D123" s="238"/>
      <c r="E123" s="70"/>
      <c r="F123" s="278" t="s">
        <v>258</v>
      </c>
      <c r="G123" s="267" t="s">
        <v>723</v>
      </c>
      <c r="H123" s="40"/>
      <c r="I123" s="44">
        <f>ROUNDDOWN(H124/1.65,0)</f>
        <v>30</v>
      </c>
      <c r="J123" s="109"/>
      <c r="K123" s="109"/>
      <c r="L123" s="108"/>
      <c r="M123" s="108"/>
      <c r="N123" s="108"/>
      <c r="O123" s="108"/>
      <c r="P123" s="108"/>
      <c r="Q123" s="108"/>
      <c r="R123" s="108"/>
      <c r="S123" s="397">
        <f>+H124/K124</f>
        <v>1.2738461538461539</v>
      </c>
    </row>
    <row r="124" spans="1:19" ht="14.25" customHeight="1">
      <c r="A124" s="312"/>
      <c r="B124" s="306"/>
      <c r="C124" s="308"/>
      <c r="D124" s="19"/>
      <c r="E124" s="61"/>
      <c r="F124" s="309"/>
      <c r="G124" s="268"/>
      <c r="H124" s="41">
        <v>49.68</v>
      </c>
      <c r="I124" s="231">
        <v>40</v>
      </c>
      <c r="J124" s="121">
        <f>SUM(L124:R124)</f>
        <v>44</v>
      </c>
      <c r="K124" s="121">
        <v>39</v>
      </c>
      <c r="L124" s="13">
        <v>10</v>
      </c>
      <c r="M124" s="13">
        <v>12</v>
      </c>
      <c r="N124" s="13">
        <v>11</v>
      </c>
      <c r="O124" s="13">
        <v>3</v>
      </c>
      <c r="P124" s="13">
        <v>6</v>
      </c>
      <c r="Q124" s="13">
        <v>2</v>
      </c>
      <c r="R124" s="13"/>
      <c r="S124" s="398"/>
    </row>
    <row r="125" spans="1:19" ht="14.25" customHeight="1">
      <c r="A125" s="269">
        <v>61</v>
      </c>
      <c r="B125" s="303" t="s">
        <v>833</v>
      </c>
      <c r="C125" s="307" t="s">
        <v>471</v>
      </c>
      <c r="D125" s="238"/>
      <c r="E125" s="70"/>
      <c r="F125" s="256" t="s">
        <v>258</v>
      </c>
      <c r="G125" s="267" t="s">
        <v>766</v>
      </c>
      <c r="H125" s="40"/>
      <c r="I125" s="44">
        <f>ROUNDDOWN(H126/1.65,0)</f>
        <v>45</v>
      </c>
      <c r="J125" s="15"/>
      <c r="K125" s="15"/>
      <c r="L125" s="108"/>
      <c r="M125" s="108"/>
      <c r="N125" s="108"/>
      <c r="O125" s="108"/>
      <c r="P125" s="108"/>
      <c r="Q125" s="108"/>
      <c r="R125" s="108"/>
      <c r="S125" s="397">
        <f>+H126/K126</f>
        <v>1.769047619047619</v>
      </c>
    </row>
    <row r="126" spans="1:19" ht="14.25" customHeight="1">
      <c r="A126" s="312"/>
      <c r="B126" s="303"/>
      <c r="C126" s="308"/>
      <c r="D126" s="19"/>
      <c r="E126" s="61"/>
      <c r="F126" s="257"/>
      <c r="G126" s="268"/>
      <c r="H126" s="41">
        <v>74.3</v>
      </c>
      <c r="I126" s="231">
        <v>40</v>
      </c>
      <c r="J126" s="19">
        <f>SUM(L126:R126)</f>
        <v>42</v>
      </c>
      <c r="K126" s="19">
        <v>42</v>
      </c>
      <c r="L126" s="13">
        <v>13</v>
      </c>
      <c r="M126" s="13">
        <v>10</v>
      </c>
      <c r="N126" s="13">
        <v>19</v>
      </c>
      <c r="O126" s="13"/>
      <c r="P126" s="13"/>
      <c r="Q126" s="13"/>
      <c r="R126" s="13"/>
      <c r="S126" s="398"/>
    </row>
    <row r="127" spans="1:19" ht="14.25" customHeight="1">
      <c r="A127" s="269">
        <v>62</v>
      </c>
      <c r="B127" s="274" t="s">
        <v>759</v>
      </c>
      <c r="C127" s="307" t="s">
        <v>484</v>
      </c>
      <c r="D127" s="238"/>
      <c r="E127" s="70"/>
      <c r="F127" s="10" t="s">
        <v>722</v>
      </c>
      <c r="G127" s="267" t="s">
        <v>723</v>
      </c>
      <c r="H127" s="42"/>
      <c r="I127" s="44">
        <f>ROUNDDOWN(H128/1.65,0)</f>
        <v>41</v>
      </c>
      <c r="J127" s="109"/>
      <c r="K127" s="109"/>
      <c r="L127" s="108"/>
      <c r="M127" s="153"/>
      <c r="N127" s="153"/>
      <c r="O127" s="153"/>
      <c r="P127" s="153"/>
      <c r="Q127" s="153"/>
      <c r="R127" s="108"/>
      <c r="S127" s="397">
        <f>+H128/K128</f>
        <v>1.6357142857142857</v>
      </c>
    </row>
    <row r="128" spans="1:19" ht="14.25" customHeight="1">
      <c r="A128" s="312"/>
      <c r="B128" s="274"/>
      <c r="C128" s="308"/>
      <c r="D128" s="19"/>
      <c r="E128" s="61"/>
      <c r="F128" s="11" t="s">
        <v>763</v>
      </c>
      <c r="G128" s="268"/>
      <c r="H128" s="41">
        <v>68.7</v>
      </c>
      <c r="I128" s="232">
        <v>40</v>
      </c>
      <c r="J128" s="121">
        <f>SUM(L128:R128)</f>
        <v>44</v>
      </c>
      <c r="K128" s="121">
        <v>42</v>
      </c>
      <c r="L128" s="13">
        <v>17</v>
      </c>
      <c r="M128" s="162">
        <v>19</v>
      </c>
      <c r="N128" s="162"/>
      <c r="O128" s="162">
        <v>8</v>
      </c>
      <c r="P128" s="162"/>
      <c r="Q128" s="162"/>
      <c r="R128" s="13"/>
      <c r="S128" s="398"/>
    </row>
    <row r="129" spans="1:19" ht="14.25" customHeight="1">
      <c r="A129" s="269">
        <v>63</v>
      </c>
      <c r="B129" s="274" t="s">
        <v>762</v>
      </c>
      <c r="C129" s="275" t="s">
        <v>477</v>
      </c>
      <c r="D129" s="238"/>
      <c r="E129" s="70"/>
      <c r="F129" s="10" t="s">
        <v>722</v>
      </c>
      <c r="G129" s="267" t="s">
        <v>758</v>
      </c>
      <c r="H129" s="42"/>
      <c r="I129" s="44">
        <f>ROUNDDOWN(H130/1.65,0)</f>
        <v>44</v>
      </c>
      <c r="J129" s="109"/>
      <c r="K129" s="109"/>
      <c r="L129" s="108"/>
      <c r="M129" s="153"/>
      <c r="N129" s="153"/>
      <c r="O129" s="153"/>
      <c r="P129" s="153"/>
      <c r="Q129" s="153"/>
      <c r="R129" s="108"/>
      <c r="S129" s="397">
        <f>+H130/K130</f>
        <v>1.7999999999999998</v>
      </c>
    </row>
    <row r="130" spans="1:19" ht="14.25" customHeight="1">
      <c r="A130" s="312"/>
      <c r="B130" s="274"/>
      <c r="C130" s="275"/>
      <c r="D130" s="19"/>
      <c r="E130" s="61"/>
      <c r="F130" s="11" t="s">
        <v>764</v>
      </c>
      <c r="G130" s="268"/>
      <c r="H130" s="41">
        <v>73.8</v>
      </c>
      <c r="I130" s="232">
        <v>40</v>
      </c>
      <c r="J130" s="121">
        <f>SUM(L130:R130)</f>
        <v>41</v>
      </c>
      <c r="K130" s="121">
        <v>41</v>
      </c>
      <c r="L130" s="13">
        <v>10</v>
      </c>
      <c r="M130" s="162">
        <v>13</v>
      </c>
      <c r="N130" s="162">
        <v>11</v>
      </c>
      <c r="O130" s="162">
        <v>2</v>
      </c>
      <c r="P130" s="162">
        <v>4</v>
      </c>
      <c r="Q130" s="162">
        <v>1</v>
      </c>
      <c r="R130" s="13"/>
      <c r="S130" s="398"/>
    </row>
    <row r="131" spans="1:19" ht="14.25" customHeight="1">
      <c r="A131" s="269">
        <v>64</v>
      </c>
      <c r="B131" s="303" t="s">
        <v>832</v>
      </c>
      <c r="C131" s="302" t="s">
        <v>471</v>
      </c>
      <c r="D131" s="238"/>
      <c r="E131" s="70"/>
      <c r="F131" s="256" t="s">
        <v>258</v>
      </c>
      <c r="G131" s="267" t="s">
        <v>766</v>
      </c>
      <c r="H131" s="42"/>
      <c r="I131" s="44">
        <f>ROUNDDOWN(H132/1.65,0)</f>
        <v>45</v>
      </c>
      <c r="J131" s="15"/>
      <c r="K131" s="15"/>
      <c r="L131" s="108"/>
      <c r="M131" s="108"/>
      <c r="N131" s="108"/>
      <c r="O131" s="108"/>
      <c r="P131" s="108"/>
      <c r="Q131" s="108"/>
      <c r="R131" s="108"/>
      <c r="S131" s="397">
        <f>+H132/K132</f>
        <v>4.370588235294117</v>
      </c>
    </row>
    <row r="132" spans="1:19" ht="14.25" customHeight="1">
      <c r="A132" s="312"/>
      <c r="B132" s="303"/>
      <c r="C132" s="302"/>
      <c r="D132" s="19"/>
      <c r="E132" s="61"/>
      <c r="F132" s="257"/>
      <c r="G132" s="268"/>
      <c r="H132" s="41">
        <v>74.3</v>
      </c>
      <c r="I132" s="232">
        <v>40</v>
      </c>
      <c r="J132" s="19">
        <f>SUM(L132:R132)</f>
        <v>17</v>
      </c>
      <c r="K132" s="19">
        <v>17</v>
      </c>
      <c r="L132" s="13"/>
      <c r="M132" s="13"/>
      <c r="N132" s="13"/>
      <c r="O132" s="13">
        <v>14</v>
      </c>
      <c r="P132" s="13">
        <v>3</v>
      </c>
      <c r="Q132" s="13"/>
      <c r="R132" s="13"/>
      <c r="S132" s="398"/>
    </row>
    <row r="133" spans="1:19" ht="14.25" customHeight="1">
      <c r="A133" s="269">
        <v>65</v>
      </c>
      <c r="B133" s="274" t="s">
        <v>760</v>
      </c>
      <c r="C133" s="275" t="s">
        <v>753</v>
      </c>
      <c r="D133" s="238"/>
      <c r="E133" s="70"/>
      <c r="F133" s="256" t="s">
        <v>258</v>
      </c>
      <c r="G133" s="267" t="s">
        <v>766</v>
      </c>
      <c r="H133" s="42"/>
      <c r="I133" s="44">
        <f>ROUNDDOWN(H134/1.65,0)</f>
        <v>36</v>
      </c>
      <c r="J133" s="109"/>
      <c r="K133" s="109"/>
      <c r="L133" s="108"/>
      <c r="M133" s="108"/>
      <c r="N133" s="108"/>
      <c r="O133" s="108"/>
      <c r="P133" s="108"/>
      <c r="Q133" s="108"/>
      <c r="R133" s="108"/>
      <c r="S133" s="397">
        <f>+H134/K134</f>
        <v>2.4</v>
      </c>
    </row>
    <row r="134" spans="1:19" ht="14.25" customHeight="1">
      <c r="A134" s="312"/>
      <c r="B134" s="274"/>
      <c r="C134" s="275"/>
      <c r="D134" s="19"/>
      <c r="E134" s="61"/>
      <c r="F134" s="257"/>
      <c r="G134" s="268"/>
      <c r="H134" s="41">
        <v>60</v>
      </c>
      <c r="I134" s="232">
        <v>35</v>
      </c>
      <c r="J134" s="121">
        <f>SUM(L134:R134)</f>
        <v>25</v>
      </c>
      <c r="K134" s="121">
        <v>25</v>
      </c>
      <c r="L134" s="13">
        <v>6</v>
      </c>
      <c r="M134" s="13">
        <v>8</v>
      </c>
      <c r="N134" s="13">
        <v>2</v>
      </c>
      <c r="O134" s="13">
        <v>6</v>
      </c>
      <c r="P134" s="13">
        <v>2</v>
      </c>
      <c r="Q134" s="13">
        <v>1</v>
      </c>
      <c r="R134" s="13"/>
      <c r="S134" s="398"/>
    </row>
    <row r="135" spans="1:19" ht="14.25" customHeight="1">
      <c r="A135" s="269">
        <v>66</v>
      </c>
      <c r="B135" s="274" t="s">
        <v>761</v>
      </c>
      <c r="C135" s="275" t="s">
        <v>754</v>
      </c>
      <c r="D135" s="238"/>
      <c r="E135" s="70"/>
      <c r="F135" s="10" t="s">
        <v>722</v>
      </c>
      <c r="G135" s="267" t="s">
        <v>766</v>
      </c>
      <c r="H135" s="42"/>
      <c r="I135" s="44">
        <f>ROUNDDOWN(H136/1.65,0)</f>
        <v>36</v>
      </c>
      <c r="J135" s="109"/>
      <c r="K135" s="109"/>
      <c r="L135" s="108"/>
      <c r="M135" s="153"/>
      <c r="N135" s="153"/>
      <c r="O135" s="153"/>
      <c r="P135" s="153"/>
      <c r="Q135" s="153"/>
      <c r="R135" s="108"/>
      <c r="S135" s="397">
        <f>+H136/K136</f>
        <v>2.9047619047619047</v>
      </c>
    </row>
    <row r="136" spans="1:19" ht="14.25" customHeight="1">
      <c r="A136" s="312"/>
      <c r="B136" s="274"/>
      <c r="C136" s="275"/>
      <c r="D136" s="19"/>
      <c r="E136" s="61"/>
      <c r="F136" s="11" t="s">
        <v>765</v>
      </c>
      <c r="G136" s="268"/>
      <c r="H136" s="41">
        <v>61</v>
      </c>
      <c r="I136" s="232">
        <v>36</v>
      </c>
      <c r="J136" s="121">
        <f>SUM(L136:R136)</f>
        <v>32</v>
      </c>
      <c r="K136" s="121">
        <v>21</v>
      </c>
      <c r="L136" s="13">
        <v>7</v>
      </c>
      <c r="M136" s="162">
        <v>1</v>
      </c>
      <c r="N136" s="162">
        <v>10</v>
      </c>
      <c r="O136" s="162">
        <v>4</v>
      </c>
      <c r="P136" s="162">
        <v>10</v>
      </c>
      <c r="Q136" s="162"/>
      <c r="R136" s="13"/>
      <c r="S136" s="398"/>
    </row>
    <row r="137" spans="1:19" ht="14.25" customHeight="1">
      <c r="A137" s="269">
        <v>67</v>
      </c>
      <c r="B137" s="274" t="s">
        <v>835</v>
      </c>
      <c r="C137" s="275" t="s">
        <v>755</v>
      </c>
      <c r="D137" s="238"/>
      <c r="E137" s="70"/>
      <c r="F137" s="10" t="s">
        <v>722</v>
      </c>
      <c r="G137" s="267" t="s">
        <v>766</v>
      </c>
      <c r="H137" s="42"/>
      <c r="I137" s="44">
        <f>ROUNDDOWN(H138/1.65,0)</f>
        <v>63</v>
      </c>
      <c r="J137" s="109"/>
      <c r="K137" s="109"/>
      <c r="L137" s="108"/>
      <c r="M137" s="153"/>
      <c r="N137" s="153"/>
      <c r="O137" s="153"/>
      <c r="P137" s="153"/>
      <c r="Q137" s="153"/>
      <c r="R137" s="108"/>
      <c r="S137" s="397">
        <f>+H138/K138</f>
        <v>5.777777777777778</v>
      </c>
    </row>
    <row r="138" spans="1:19" ht="14.25" customHeight="1">
      <c r="A138" s="312"/>
      <c r="B138" s="274"/>
      <c r="C138" s="275"/>
      <c r="D138" s="19"/>
      <c r="E138" s="61"/>
      <c r="F138" s="11" t="s">
        <v>763</v>
      </c>
      <c r="G138" s="268"/>
      <c r="H138" s="41">
        <v>104</v>
      </c>
      <c r="I138" s="232">
        <v>40</v>
      </c>
      <c r="J138" s="121">
        <f>SUM(L138:R138)</f>
        <v>18</v>
      </c>
      <c r="K138" s="121">
        <v>18</v>
      </c>
      <c r="L138" s="13"/>
      <c r="M138" s="162"/>
      <c r="N138" s="162">
        <v>9</v>
      </c>
      <c r="O138" s="162">
        <v>9</v>
      </c>
      <c r="P138" s="162"/>
      <c r="Q138" s="162"/>
      <c r="R138" s="13"/>
      <c r="S138" s="398"/>
    </row>
    <row r="139" spans="1:19" ht="14.25" customHeight="1">
      <c r="A139" s="269">
        <v>68</v>
      </c>
      <c r="B139" s="274" t="s">
        <v>894</v>
      </c>
      <c r="C139" s="275" t="s">
        <v>893</v>
      </c>
      <c r="D139" s="238"/>
      <c r="E139" s="70"/>
      <c r="F139" s="256" t="s">
        <v>258</v>
      </c>
      <c r="G139" s="267" t="s">
        <v>898</v>
      </c>
      <c r="H139" s="42"/>
      <c r="I139" s="44">
        <f>ROUNDDOWN(H140/1.65,0)</f>
        <v>64</v>
      </c>
      <c r="J139" s="109"/>
      <c r="K139" s="109"/>
      <c r="L139" s="108"/>
      <c r="M139" s="153"/>
      <c r="N139" s="153"/>
      <c r="O139" s="153"/>
      <c r="P139" s="153"/>
      <c r="Q139" s="153"/>
      <c r="R139" s="108"/>
      <c r="S139" s="397">
        <f>+H140/K140</f>
        <v>21.44</v>
      </c>
    </row>
    <row r="140" spans="1:19" ht="14.25" customHeight="1">
      <c r="A140" s="312"/>
      <c r="B140" s="274"/>
      <c r="C140" s="275"/>
      <c r="D140" s="19"/>
      <c r="E140" s="61"/>
      <c r="F140" s="257"/>
      <c r="G140" s="268"/>
      <c r="H140" s="41">
        <v>107.2</v>
      </c>
      <c r="I140" s="232">
        <v>40</v>
      </c>
      <c r="J140" s="121">
        <f>SUM(L140:R140)</f>
        <v>9</v>
      </c>
      <c r="K140" s="121">
        <v>5</v>
      </c>
      <c r="L140" s="13">
        <v>1</v>
      </c>
      <c r="M140" s="162">
        <v>3</v>
      </c>
      <c r="N140" s="162">
        <v>4</v>
      </c>
      <c r="O140" s="162"/>
      <c r="P140" s="162">
        <v>1</v>
      </c>
      <c r="Q140" s="162"/>
      <c r="R140" s="13"/>
      <c r="S140" s="398"/>
    </row>
    <row r="141" spans="1:19" ht="14.25" customHeight="1">
      <c r="A141" s="269" t="s">
        <v>236</v>
      </c>
      <c r="B141" s="359" t="str">
        <f>COUNTA(B5:B140)&amp;"クラブ"</f>
        <v>68クラブ</v>
      </c>
      <c r="C141" s="64"/>
      <c r="D141" s="239">
        <f>D11+D13+D15+D17+D19+D21+D23+D25+D27+D29+D31+D33+D35+D37+D39+D41+D43+D45+D47+D49+D51+D53+D55+D5+D9+D57+D59+D61+D63+D65+D67+D69+D71+D73+D75+D93+D85+D91+D105+D113</f>
        <v>4740</v>
      </c>
      <c r="E141" s="63">
        <f>(L142+M142+N142)/D141</f>
        <v>0.46835443037974683</v>
      </c>
      <c r="F141" s="49"/>
      <c r="G141" s="117"/>
      <c r="H141" s="224"/>
      <c r="I141" s="248">
        <f>I12+I14+I16+I18+I20+I22+I24+I26+I28+I30+I32+I34+I36+I38+I40+I42+I44+I46+I48+I50+I52+I54+I56+I6+I10+I58+I60+I62+I64+I66+I68+I70+I72+I74+I76+I78+I80+I82+I84+I86+I88+I90+I92+I94+I96+I98+I100+I102+I8+I104+I106+I108+I110+I112+I114+I116+I118+I120+I122+I124+I126+I128+I130+I132+I134+I136+I138+I140</f>
        <v>3122</v>
      </c>
      <c r="J141" s="98"/>
      <c r="K141" s="209"/>
      <c r="L141" s="108"/>
      <c r="M141" s="108"/>
      <c r="N141" s="108"/>
      <c r="O141" s="108"/>
      <c r="P141" s="108"/>
      <c r="Q141" s="108"/>
      <c r="R141" s="108">
        <f>SUM(R11,R13,R15,R17,R19,R21,R23,R25,R27,R29,R31,R33,R35,R37,R39,R41,R43,R45,R47,R49,R51,R53,R55,R5,R9,R57,R59,R61,R63,R65)+SUM(R67,R69,R71,R73,R75,R77,R79,R81,R83,R85,R87,R89,R91,R93,R95,R97,R99,R101,R7,)</f>
        <v>0</v>
      </c>
      <c r="S141" s="397"/>
    </row>
    <row r="142" spans="1:19" ht="14.25" customHeight="1">
      <c r="A142" s="270"/>
      <c r="B142" s="360"/>
      <c r="C142" s="66"/>
      <c r="D142" s="240">
        <f>D12+D14+D16+D18+D20+D22+D24+D26+D28+D30+D32+D34+D36+D38+D40+D42+D44+D46+D48+D50+D52+D54+D56+D6+D10+D58+D60+D62+D64+D66+D68+D70+D72+D74+D76+D86+D92+D94+D106+D114</f>
        <v>9591</v>
      </c>
      <c r="E142" s="61">
        <f>J142/D142</f>
        <v>0.28505890939422374</v>
      </c>
      <c r="F142" s="56"/>
      <c r="G142" s="167"/>
      <c r="H142" s="148"/>
      <c r="I142" s="233">
        <v>3122</v>
      </c>
      <c r="J142" s="17">
        <f>SUM(J11:J140)</f>
        <v>2734</v>
      </c>
      <c r="K142" s="17">
        <f>SUM(K11:K140)</f>
        <v>2637</v>
      </c>
      <c r="L142" s="212">
        <f>SUM(L12,L14,L16,L18,L20,L22,L24,L26,L28,L30,L32,L34,L36,L38,L40,L42,L44,L46,L48,L50,L52,L54,L56,L6,L10,L58,L60,L62,L64,L66)+SUM(L68,L70,L72,L74,L76,L78,L80,L82,L84,L86,L88,L90,L92,L94,L96,L98,L100,L102,L8,L104,L106,L108,L110,L112,L114,L116)+SUM(L118,L120,L122,L124,L128,L126,L130,L132,L134,L136,L138,L140)</f>
        <v>774</v>
      </c>
      <c r="M142" s="212">
        <f>SUM(M12,M14,M16,M18,M20,M22,M24,M26,M28,M30,M32,M34,M36,M38,M40,M42,M44,M46,M48,M50,M52,M54,M56,M6,M10,M58,M60,M62,M64,M66)+SUM(M68,M70,M72,M74,M76,M78,M80,M82,M84,M86,M88,M90,M92,M94,M96,M98,M100,M102,M8,M104,M106,M108,M110,M112,M114,M116)+SUM(M118,M120,M122,M124,M126,M128,M130,M132,M134,M136,M138,M140)</f>
        <v>830</v>
      </c>
      <c r="N142" s="212">
        <f>SUM(N12,N14,N16,N18,N20,N22,N24,N26,N28,N30,N32,N34,N36,N38,N40,N42,N44,N46,N48,N50,N52,N54,N56,N6,N10,N58,N60,N62,N64,N66)+SUM(N68,N70,N72,N74,N76,N78,N80,N82,N84,N86,N88,N90,N92,N94,N96,N98,N100,N102,N8,N104,N106,N108,N110,N112,N114,N116)+SUM(N118,N120,N122,N124,N126,N128,N130,N132,N134,N136,N138,N140)</f>
        <v>616</v>
      </c>
      <c r="O142" s="212">
        <f>SUM(O12,O14,O16,O18,O20,O22,O24,O26,O28,O30,O32,O34,O36,O38,O40,O42,O44,O46,O48,O50,O52,O54,O56,O6,O10,O58,O60,O62,O64,O66)+SUM(O68,O70,O72,O74,O76,O78,O80,O82,O84,O86,O88,O90,O92,O94,O96,O98,O100,O102,O8,O104,O106,O108,O110,O112,O114,O116)+SUM(O118,O120,O122,O124,O126,O128,O130,O132,O134,O136,O138,O140)</f>
        <v>345</v>
      </c>
      <c r="P142" s="212">
        <f>SUM(P12,P14,P16,P18,P20,P22,P24,P26,P28,P30,P32,P34,P36,P38,P40,P42,P44,P46,P48,P50,P52,P54,P56,P6,P10,P58,P60,P62,P64,P66)+SUM(P68,P70,P72,P74,P76,P78,P80,P82,P84,P86,P88,P90,P92,P94,P96,P98,P100,P102,P8,P104,P106,P108,P110,P112,P114,P116)+SUM(P118,P120,P122,P124,P126,P128,P130,P132,P134,P136,P138,P140)</f>
        <v>211</v>
      </c>
      <c r="Q142" s="212">
        <f>SUM(Q12,Q14,Q16,Q18,Q20,Q22,Q24,Q26,Q28,Q30,Q32,Q34,Q36,Q38,Q40,Q42,Q44,Q46,Q48,Q50,Q52,Q54,Q56,Q6,Q10,Q58,Q60,Q62,Q64,Q66)+SUM(Q68,Q70,Q72,Q74,Q76,Q78,Q80,Q82,Q84,Q86,Q88,Q90,Q92,Q94,Q96,Q98,Q100,Q102,Q8,Q104,Q106,Q108,Q110,Q112,Q114,Q116)+SUM(Q118,Q120,Q122,Q124,Q126,Q128,Q130,Q132,Q134,Q136,Q138,Q140)</f>
        <v>97</v>
      </c>
      <c r="R142" s="212">
        <f>SUM(R12,R14,R16,R18,R20,R22,R24,R26,R28,R30,R32,R34,R36,R38,R40,R42,R44,R46,R48,R50,R52,R54,R56,R6,R10,R58,R60,R62,R64,R66)+SUM(R68,R70,R72,R74,R76,R78,R80,R82,R84,R86,R88,R90,R92,R94,R96,R98,R100,R102,R8)</f>
        <v>0</v>
      </c>
      <c r="S142" s="398"/>
    </row>
    <row r="144" ht="17.25">
      <c r="D144" s="243" t="s">
        <v>915</v>
      </c>
    </row>
    <row r="145" ht="17.25">
      <c r="D145" s="243" t="s">
        <v>916</v>
      </c>
    </row>
    <row r="146" spans="4:5" ht="17.25">
      <c r="D146" s="243"/>
      <c r="E146" t="s">
        <v>914</v>
      </c>
    </row>
    <row r="147" ht="17.25">
      <c r="D147" s="243" t="s">
        <v>913</v>
      </c>
    </row>
    <row r="148" ht="17.25">
      <c r="D148" s="243" t="s">
        <v>912</v>
      </c>
    </row>
  </sheetData>
  <sheetProtection/>
  <mergeCells count="368">
    <mergeCell ref="S129:S130"/>
    <mergeCell ref="S141:S142"/>
    <mergeCell ref="S75:S76"/>
    <mergeCell ref="S79:S80"/>
    <mergeCell ref="S85:S86"/>
    <mergeCell ref="S91:S92"/>
    <mergeCell ref="S95:S96"/>
    <mergeCell ref="S131:S132"/>
    <mergeCell ref="S93:S94"/>
    <mergeCell ref="S89:S90"/>
    <mergeCell ref="S71:S72"/>
    <mergeCell ref="S67:S68"/>
    <mergeCell ref="S9:S10"/>
    <mergeCell ref="S55:S56"/>
    <mergeCell ref="S103:S104"/>
    <mergeCell ref="S123:S124"/>
    <mergeCell ref="S17:S18"/>
    <mergeCell ref="S15:S16"/>
    <mergeCell ref="S35:S36"/>
    <mergeCell ref="S109:S110"/>
    <mergeCell ref="S5:S6"/>
    <mergeCell ref="S57:S58"/>
    <mergeCell ref="S63:S64"/>
    <mergeCell ref="S69:S70"/>
    <mergeCell ref="S19:S20"/>
    <mergeCell ref="S21:S22"/>
    <mergeCell ref="S27:S28"/>
    <mergeCell ref="S37:S38"/>
    <mergeCell ref="S45:S46"/>
    <mergeCell ref="S43:S44"/>
    <mergeCell ref="A141:A142"/>
    <mergeCell ref="B141:B142"/>
    <mergeCell ref="S139:S140"/>
    <mergeCell ref="A139:A140"/>
    <mergeCell ref="B139:B140"/>
    <mergeCell ref="C139:C140"/>
    <mergeCell ref="F139:F140"/>
    <mergeCell ref="G139:G140"/>
    <mergeCell ref="G137:G138"/>
    <mergeCell ref="S137:S138"/>
    <mergeCell ref="A137:A138"/>
    <mergeCell ref="B137:B138"/>
    <mergeCell ref="C137:C138"/>
    <mergeCell ref="A135:A136"/>
    <mergeCell ref="B135:B136"/>
    <mergeCell ref="C135:C136"/>
    <mergeCell ref="G135:G136"/>
    <mergeCell ref="S135:S136"/>
    <mergeCell ref="A133:A134"/>
    <mergeCell ref="B133:B134"/>
    <mergeCell ref="C133:C134"/>
    <mergeCell ref="F133:F134"/>
    <mergeCell ref="G133:G134"/>
    <mergeCell ref="S133:S134"/>
    <mergeCell ref="A131:A132"/>
    <mergeCell ref="B131:B132"/>
    <mergeCell ref="C131:C132"/>
    <mergeCell ref="F131:F132"/>
    <mergeCell ref="G131:G132"/>
    <mergeCell ref="G129:G130"/>
    <mergeCell ref="A129:A130"/>
    <mergeCell ref="B129:B130"/>
    <mergeCell ref="C129:C130"/>
    <mergeCell ref="A127:A128"/>
    <mergeCell ref="B127:B128"/>
    <mergeCell ref="C127:C128"/>
    <mergeCell ref="G127:G128"/>
    <mergeCell ref="S127:S128"/>
    <mergeCell ref="S125:S126"/>
    <mergeCell ref="A125:A126"/>
    <mergeCell ref="B125:B126"/>
    <mergeCell ref="C125:C126"/>
    <mergeCell ref="F125:F126"/>
    <mergeCell ref="G125:G126"/>
    <mergeCell ref="F123:F124"/>
    <mergeCell ref="G123:G124"/>
    <mergeCell ref="A123:A124"/>
    <mergeCell ref="B123:B124"/>
    <mergeCell ref="C123:C124"/>
    <mergeCell ref="A121:A122"/>
    <mergeCell ref="B121:B122"/>
    <mergeCell ref="C121:C122"/>
    <mergeCell ref="G121:G122"/>
    <mergeCell ref="S121:S122"/>
    <mergeCell ref="A119:A120"/>
    <mergeCell ref="B119:B120"/>
    <mergeCell ref="C119:C120"/>
    <mergeCell ref="G119:G120"/>
    <mergeCell ref="S119:S120"/>
    <mergeCell ref="A117:A118"/>
    <mergeCell ref="B117:B118"/>
    <mergeCell ref="C117:C118"/>
    <mergeCell ref="G117:G118"/>
    <mergeCell ref="S117:S118"/>
    <mergeCell ref="A115:A116"/>
    <mergeCell ref="B115:B116"/>
    <mergeCell ref="C115:C116"/>
    <mergeCell ref="G115:G116"/>
    <mergeCell ref="S115:S116"/>
    <mergeCell ref="A113:A114"/>
    <mergeCell ref="B113:B114"/>
    <mergeCell ref="C113:C114"/>
    <mergeCell ref="G113:G114"/>
    <mergeCell ref="S113:S114"/>
    <mergeCell ref="A111:A112"/>
    <mergeCell ref="B111:B112"/>
    <mergeCell ref="C111:C112"/>
    <mergeCell ref="G111:G112"/>
    <mergeCell ref="S111:S112"/>
    <mergeCell ref="A109:A110"/>
    <mergeCell ref="B109:B110"/>
    <mergeCell ref="C109:C110"/>
    <mergeCell ref="G109:G110"/>
    <mergeCell ref="G107:G108"/>
    <mergeCell ref="S107:S108"/>
    <mergeCell ref="A107:A108"/>
    <mergeCell ref="B107:B108"/>
    <mergeCell ref="C107:C108"/>
    <mergeCell ref="A105:A106"/>
    <mergeCell ref="B105:B106"/>
    <mergeCell ref="C105:C106"/>
    <mergeCell ref="G105:G106"/>
    <mergeCell ref="S105:S106"/>
    <mergeCell ref="G103:G104"/>
    <mergeCell ref="A103:A104"/>
    <mergeCell ref="B103:B104"/>
    <mergeCell ref="C103:C104"/>
    <mergeCell ref="B7:B8"/>
    <mergeCell ref="C7:C8"/>
    <mergeCell ref="G7:G8"/>
    <mergeCell ref="S7:S8"/>
    <mergeCell ref="A101:A102"/>
    <mergeCell ref="B101:B102"/>
    <mergeCell ref="C101:C102"/>
    <mergeCell ref="G101:G102"/>
    <mergeCell ref="S101:S102"/>
    <mergeCell ref="S11:S12"/>
    <mergeCell ref="G99:G100"/>
    <mergeCell ref="A99:A100"/>
    <mergeCell ref="B99:B100"/>
    <mergeCell ref="C99:C100"/>
    <mergeCell ref="S97:S98"/>
    <mergeCell ref="A97:A98"/>
    <mergeCell ref="B97:B98"/>
    <mergeCell ref="C97:C98"/>
    <mergeCell ref="G97:G98"/>
    <mergeCell ref="S99:S100"/>
    <mergeCell ref="G95:G96"/>
    <mergeCell ref="A95:A96"/>
    <mergeCell ref="B95:B96"/>
    <mergeCell ref="C95:C96"/>
    <mergeCell ref="A93:A94"/>
    <mergeCell ref="B93:B94"/>
    <mergeCell ref="C93:C94"/>
    <mergeCell ref="G93:G94"/>
    <mergeCell ref="G91:G92"/>
    <mergeCell ref="A91:A92"/>
    <mergeCell ref="B91:B92"/>
    <mergeCell ref="C91:C92"/>
    <mergeCell ref="A89:A90"/>
    <mergeCell ref="B89:B90"/>
    <mergeCell ref="C89:C90"/>
    <mergeCell ref="G89:G90"/>
    <mergeCell ref="A87:A88"/>
    <mergeCell ref="B87:B88"/>
    <mergeCell ref="C87:C88"/>
    <mergeCell ref="G87:G88"/>
    <mergeCell ref="S87:S88"/>
    <mergeCell ref="G85:G86"/>
    <mergeCell ref="A85:A86"/>
    <mergeCell ref="B85:B86"/>
    <mergeCell ref="C85:C86"/>
    <mergeCell ref="A83:A84"/>
    <mergeCell ref="B83:B84"/>
    <mergeCell ref="C83:C84"/>
    <mergeCell ref="F83:F84"/>
    <mergeCell ref="G83:G84"/>
    <mergeCell ref="S83:S84"/>
    <mergeCell ref="A81:A82"/>
    <mergeCell ref="B81:B82"/>
    <mergeCell ref="C81:C82"/>
    <mergeCell ref="G81:G82"/>
    <mergeCell ref="S81:S82"/>
    <mergeCell ref="G79:G80"/>
    <mergeCell ref="A79:A80"/>
    <mergeCell ref="B79:B80"/>
    <mergeCell ref="C79:C80"/>
    <mergeCell ref="A77:A78"/>
    <mergeCell ref="B77:B78"/>
    <mergeCell ref="C77:C78"/>
    <mergeCell ref="F77:F78"/>
    <mergeCell ref="G77:G78"/>
    <mergeCell ref="S77:S78"/>
    <mergeCell ref="G75:G76"/>
    <mergeCell ref="A75:A76"/>
    <mergeCell ref="B75:B76"/>
    <mergeCell ref="C75:C76"/>
    <mergeCell ref="F75:F76"/>
    <mergeCell ref="S73:S74"/>
    <mergeCell ref="A73:A74"/>
    <mergeCell ref="B73:B74"/>
    <mergeCell ref="C73:C74"/>
    <mergeCell ref="F73:F74"/>
    <mergeCell ref="G73:G74"/>
    <mergeCell ref="F71:F72"/>
    <mergeCell ref="G71:G72"/>
    <mergeCell ref="A71:A72"/>
    <mergeCell ref="B71:B72"/>
    <mergeCell ref="C71:C72"/>
    <mergeCell ref="G69:G70"/>
    <mergeCell ref="A69:A70"/>
    <mergeCell ref="B69:B70"/>
    <mergeCell ref="C69:C70"/>
    <mergeCell ref="A67:A68"/>
    <mergeCell ref="B67:B68"/>
    <mergeCell ref="C67:C68"/>
    <mergeCell ref="G67:G68"/>
    <mergeCell ref="A65:A66"/>
    <mergeCell ref="B65:B66"/>
    <mergeCell ref="C65:C66"/>
    <mergeCell ref="G65:G66"/>
    <mergeCell ref="S65:S66"/>
    <mergeCell ref="G63:G64"/>
    <mergeCell ref="A63:A64"/>
    <mergeCell ref="B63:B64"/>
    <mergeCell ref="C63:C64"/>
    <mergeCell ref="F63:F64"/>
    <mergeCell ref="G61:G62"/>
    <mergeCell ref="S61:S62"/>
    <mergeCell ref="A61:A62"/>
    <mergeCell ref="B61:B62"/>
    <mergeCell ref="C61:C62"/>
    <mergeCell ref="A59:A60"/>
    <mergeCell ref="B59:B60"/>
    <mergeCell ref="C59:C60"/>
    <mergeCell ref="G59:G60"/>
    <mergeCell ref="S59:S60"/>
    <mergeCell ref="G57:G58"/>
    <mergeCell ref="A57:A58"/>
    <mergeCell ref="B57:B58"/>
    <mergeCell ref="C57:C58"/>
    <mergeCell ref="F57:F58"/>
    <mergeCell ref="A9:A10"/>
    <mergeCell ref="B9:B10"/>
    <mergeCell ref="C9:C10"/>
    <mergeCell ref="G9:G10"/>
    <mergeCell ref="G53:G54"/>
    <mergeCell ref="G5:G6"/>
    <mergeCell ref="A5:A6"/>
    <mergeCell ref="B5:B6"/>
    <mergeCell ref="C5:C6"/>
    <mergeCell ref="F5:F6"/>
    <mergeCell ref="A55:A56"/>
    <mergeCell ref="B55:B56"/>
    <mergeCell ref="C55:C56"/>
    <mergeCell ref="G55:G56"/>
    <mergeCell ref="A7:A8"/>
    <mergeCell ref="S53:S54"/>
    <mergeCell ref="A53:A54"/>
    <mergeCell ref="B53:B54"/>
    <mergeCell ref="C53:C54"/>
    <mergeCell ref="A51:A52"/>
    <mergeCell ref="B51:B52"/>
    <mergeCell ref="C51:C52"/>
    <mergeCell ref="G51:G52"/>
    <mergeCell ref="S51:S52"/>
    <mergeCell ref="G49:G50"/>
    <mergeCell ref="S49:S50"/>
    <mergeCell ref="A49:A50"/>
    <mergeCell ref="B49:B50"/>
    <mergeCell ref="C49:C50"/>
    <mergeCell ref="G47:G48"/>
    <mergeCell ref="A47:A48"/>
    <mergeCell ref="B47:B48"/>
    <mergeCell ref="C47:C48"/>
    <mergeCell ref="S47:S48"/>
    <mergeCell ref="F45:F46"/>
    <mergeCell ref="G45:G46"/>
    <mergeCell ref="A45:A46"/>
    <mergeCell ref="B45:B46"/>
    <mergeCell ref="C45:C46"/>
    <mergeCell ref="G43:G44"/>
    <mergeCell ref="A43:A44"/>
    <mergeCell ref="B43:B44"/>
    <mergeCell ref="C43:C44"/>
    <mergeCell ref="A41:A42"/>
    <mergeCell ref="B41:B42"/>
    <mergeCell ref="C41:C42"/>
    <mergeCell ref="G41:G42"/>
    <mergeCell ref="S41:S42"/>
    <mergeCell ref="A39:A40"/>
    <mergeCell ref="B39:B40"/>
    <mergeCell ref="C39:C40"/>
    <mergeCell ref="G39:G40"/>
    <mergeCell ref="S39:S40"/>
    <mergeCell ref="G37:G38"/>
    <mergeCell ref="A37:A38"/>
    <mergeCell ref="B37:B38"/>
    <mergeCell ref="C37:C38"/>
    <mergeCell ref="A35:A36"/>
    <mergeCell ref="B35:B36"/>
    <mergeCell ref="C35:C36"/>
    <mergeCell ref="G35:G36"/>
    <mergeCell ref="A33:A34"/>
    <mergeCell ref="B33:B34"/>
    <mergeCell ref="C33:C34"/>
    <mergeCell ref="G33:G34"/>
    <mergeCell ref="S33:S34"/>
    <mergeCell ref="S31:S32"/>
    <mergeCell ref="A31:A32"/>
    <mergeCell ref="B31:B32"/>
    <mergeCell ref="C31:C32"/>
    <mergeCell ref="G31:G32"/>
    <mergeCell ref="A29:A30"/>
    <mergeCell ref="B29:B30"/>
    <mergeCell ref="C29:C30"/>
    <mergeCell ref="G29:G30"/>
    <mergeCell ref="S29:S30"/>
    <mergeCell ref="G27:G28"/>
    <mergeCell ref="A27:A28"/>
    <mergeCell ref="B27:B28"/>
    <mergeCell ref="C27:C28"/>
    <mergeCell ref="A25:A26"/>
    <mergeCell ref="B25:B26"/>
    <mergeCell ref="C25:C26"/>
    <mergeCell ref="G25:G26"/>
    <mergeCell ref="S25:S26"/>
    <mergeCell ref="A23:A24"/>
    <mergeCell ref="B23:B24"/>
    <mergeCell ref="C23:C24"/>
    <mergeCell ref="G23:G24"/>
    <mergeCell ref="S23:S24"/>
    <mergeCell ref="G21:G22"/>
    <mergeCell ref="A21:A22"/>
    <mergeCell ref="B21:B22"/>
    <mergeCell ref="C21:C22"/>
    <mergeCell ref="G19:G20"/>
    <mergeCell ref="A19:A20"/>
    <mergeCell ref="B19:B20"/>
    <mergeCell ref="C19:C20"/>
    <mergeCell ref="A17:A18"/>
    <mergeCell ref="B17:B18"/>
    <mergeCell ref="C17:C18"/>
    <mergeCell ref="G17:G18"/>
    <mergeCell ref="A15:A16"/>
    <mergeCell ref="B15:B16"/>
    <mergeCell ref="C15:C16"/>
    <mergeCell ref="G15:G16"/>
    <mergeCell ref="K3:K4"/>
    <mergeCell ref="S13:S14"/>
    <mergeCell ref="A13:A14"/>
    <mergeCell ref="B13:B14"/>
    <mergeCell ref="C13:C14"/>
    <mergeCell ref="G13:G14"/>
    <mergeCell ref="G11:G12"/>
    <mergeCell ref="A11:A12"/>
    <mergeCell ref="B11:B12"/>
    <mergeCell ref="C11:C12"/>
    <mergeCell ref="A3:A4"/>
    <mergeCell ref="B3:B4"/>
    <mergeCell ref="C3:C4"/>
    <mergeCell ref="E3:E4"/>
    <mergeCell ref="A1:S1"/>
    <mergeCell ref="L3:R3"/>
    <mergeCell ref="G3:G4"/>
    <mergeCell ref="H3:H4"/>
    <mergeCell ref="I3:I4"/>
    <mergeCell ref="J3:J4"/>
  </mergeCells>
  <printOptions/>
  <pageMargins left="0.5118110236220472" right="0.5118110236220472" top="0.35433070866141736" bottom="0.35433070866141736" header="0.31496062992125984" footer="0.31496062992125984"/>
  <pageSetup fitToHeight="0" fitToWidth="1" horizontalDpi="600" verticalDpi="600" orientation="portrait" paperSize="8"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morishita.syunsuke</dc:creator>
  <cp:keywords/>
  <dc:description/>
  <cp:lastModifiedBy>鳥取市</cp:lastModifiedBy>
  <cp:lastPrinted>2020-02-07T04:30:04Z</cp:lastPrinted>
  <dcterms:created xsi:type="dcterms:W3CDTF">2002-07-14T01:21:03Z</dcterms:created>
  <dcterms:modified xsi:type="dcterms:W3CDTF">2020-02-07T04:30:14Z</dcterms:modified>
  <cp:category/>
  <cp:version/>
  <cp:contentType/>
  <cp:contentStatus/>
</cp:coreProperties>
</file>