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codeName="{372AB895-14C1-FC20-EB20-F1B4BCFD95AE}"/>
  <workbookPr filterPrivacy="1" updateLinks="never" codeName="ThisWorkbook"/>
  <xr:revisionPtr revIDLastSave="50" documentId="13_ncr:1_{F394FB75-E86B-4731-B95E-2893ED8510AB}" xr6:coauthVersionLast="47" xr6:coauthVersionMax="47" xr10:uidLastSave="{220D1551-DFA5-4A68-AA41-89988524A49B}"/>
  <bookViews>
    <workbookView xWindow="-120" yWindow="-120" windowWidth="29040" windowHeight="15840" tabRatio="926" xr2:uid="{00000000-000D-0000-FFFF-FFFF00000000}"/>
  </bookViews>
  <sheets>
    <sheet name="はじめに" sheetId="34" r:id="rId1"/>
    <sheet name="別紙２①" sheetId="65" r:id="rId2"/>
    <sheet name="プルダウンリスト" sheetId="69" r:id="rId3"/>
    <sheet name="参４_申請" sheetId="94" r:id="rId4"/>
    <sheet name="参４_申請_事業計画" sheetId="95" r:id="rId5"/>
    <sheet name="別紙１①" sheetId="24" r:id="rId6"/>
    <sheet name="別紙１②" sheetId="25" r:id="rId7"/>
    <sheet name="別紙１③" sheetId="53" r:id="rId8"/>
    <sheet name="別紙１④" sheetId="54" r:id="rId9"/>
    <sheet name="別紙３" sheetId="70" r:id="rId10"/>
    <sheet name="別紙４" sheetId="67" r:id="rId11"/>
    <sheet name="別紙５" sheetId="96" r:id="rId12"/>
    <sheet name="別紙６" sheetId="105" r:id="rId13"/>
    <sheet name="別紙７" sheetId="58" r:id="rId14"/>
    <sheet name="別紙７（別添）" sheetId="59" r:id="rId15"/>
    <sheet name="別紙８" sheetId="97" r:id="rId16"/>
    <sheet name="別紙９" sheetId="99" r:id="rId17"/>
    <sheet name="別紙２②（ネットワーク化活動計画）" sheetId="72" r:id="rId18"/>
    <sheet name="別紙２③（ネットワーク化）" sheetId="73" r:id="rId19"/>
    <sheet name="別紙２④（統合）" sheetId="74" r:id="rId20"/>
    <sheet name="別紙２⑤（多様な組織等の参画）" sheetId="75" r:id="rId21"/>
    <sheet name="参10" sheetId="100" r:id="rId22"/>
    <sheet name="参12" sheetId="78" r:id="rId23"/>
    <sheet name="参13" sheetId="79" r:id="rId24"/>
    <sheet name="参14" sheetId="80" r:id="rId25"/>
    <sheet name="参17" sheetId="81" r:id="rId26"/>
    <sheet name="参17_別紙" sheetId="82" r:id="rId27"/>
    <sheet name="収支報告書（金銭出納簿連動）" sheetId="85" r:id="rId28"/>
    <sheet name="支出に係る届出" sheetId="93" r:id="rId29"/>
    <sheet name="活動記録（参考） " sheetId="92" r:id="rId30"/>
    <sheet name="【選択肢】" sheetId="91" r:id="rId31"/>
    <sheet name="金銭出納簿（今年度）（参考）" sheetId="84" r:id="rId32"/>
    <sheet name="金銭出納簿（前年度）（参考） " sheetId="87" r:id="rId33"/>
    <sheet name="活動記録（多面的機能支払交付金の様式）" sheetId="89" r:id="rId34"/>
    <sheet name="【活動項目番号表】 " sheetId="90" r:id="rId35"/>
    <sheet name="金銭出納簿（多面的機能支払交付金の様式）" sheetId="86" r:id="rId36"/>
    <sheet name="実施状況報告（様式2）" sheetId="106" r:id="rId37"/>
  </sheets>
  <externalReferences>
    <externalReference r:id="rId38"/>
    <externalReference r:id="rId39"/>
    <externalReference r:id="rId40"/>
    <externalReference r:id="rId41"/>
    <externalReference r:id="rId42"/>
    <externalReference r:id="rId43"/>
    <externalReference r:id="rId44"/>
    <externalReference r:id="rId45"/>
  </externalReferences>
  <definedNames>
    <definedName name="_0109集落協定の概要等" localSheetId="36">#REF!</definedName>
    <definedName name="_0109集落協定の概要等" localSheetId="12">#REF!</definedName>
    <definedName name="_0109集落協定の概要等">#REF!</definedName>
    <definedName name="_109集落協定の概要等" localSheetId="36">#REF!</definedName>
    <definedName name="_109集落協定の概要等" localSheetId="12">#REF!</definedName>
    <definedName name="_109集落協定の概要等">#REF!</definedName>
    <definedName name="_xlnm._FilterDatabase" localSheetId="36" hidden="1">'実施状況報告（様式2）'!$A$14:$AD$15</definedName>
    <definedName name="_xlnm._FilterDatabase" localSheetId="27" hidden="1">'収支報告書（金銭出納簿連動）'!#REF!</definedName>
    <definedName name="A.■か□" localSheetId="21">#REF!</definedName>
    <definedName name="A.■か□" localSheetId="22">#REF!</definedName>
    <definedName name="A.■か□" localSheetId="23">#REF!</definedName>
    <definedName name="A.■か□" localSheetId="24">#REF!</definedName>
    <definedName name="A.■か□" localSheetId="25">#REF!</definedName>
    <definedName name="A.■か□" localSheetId="26">#REF!</definedName>
    <definedName name="A.■か□" localSheetId="28">#REF!</definedName>
    <definedName name="A.■か□" localSheetId="8">#REF!</definedName>
    <definedName name="A.■か□" localSheetId="1">#REF!</definedName>
    <definedName name="A.■か□" localSheetId="9">#REF!</definedName>
    <definedName name="A.■か□" localSheetId="11">#REF!</definedName>
    <definedName name="A.■か□" localSheetId="12">#REF!</definedName>
    <definedName name="A.■か□">#REF!</definedName>
    <definedName name="B.○か空白" localSheetId="1">#REF!</definedName>
    <definedName name="B.○か空白" localSheetId="9">#REF!</definedName>
    <definedName name="B.○か空白" localSheetId="11">#REF!</definedName>
    <definedName name="B.○か空白" localSheetId="12">#REF!</definedName>
    <definedName name="B.○か空白">#REF!</definedName>
    <definedName name="Ｃ1.計画欄" localSheetId="21">#REF!</definedName>
    <definedName name="Ｃ1.計画欄" localSheetId="22">#REF!</definedName>
    <definedName name="Ｃ1.計画欄" localSheetId="23">#REF!</definedName>
    <definedName name="Ｃ1.計画欄" localSheetId="24">#REF!</definedName>
    <definedName name="Ｃ1.計画欄" localSheetId="25">#REF!</definedName>
    <definedName name="Ｃ1.計画欄" localSheetId="26">#REF!</definedName>
    <definedName name="Ｃ1.計画欄" localSheetId="28">#REF!</definedName>
    <definedName name="Ｃ1.計画欄" localSheetId="8">#REF!</definedName>
    <definedName name="Ｃ1.計画欄" localSheetId="1">#REF!</definedName>
    <definedName name="Ｃ1.計画欄" localSheetId="9">#REF!</definedName>
    <definedName name="Ｃ1.計画欄" localSheetId="11">#REF!</definedName>
    <definedName name="Ｃ1.計画欄" localSheetId="12">#REF!</definedName>
    <definedName name="Ｃ1.計画欄">#REF!</definedName>
    <definedName name="Ｃ2.実施欄" localSheetId="21">#REF!</definedName>
    <definedName name="Ｃ2.実施欄" localSheetId="22">#REF!</definedName>
    <definedName name="Ｃ2.実施欄" localSheetId="23">#REF!</definedName>
    <definedName name="Ｃ2.実施欄" localSheetId="24">#REF!</definedName>
    <definedName name="Ｃ2.実施欄" localSheetId="25">#REF!</definedName>
    <definedName name="Ｃ2.実施欄" localSheetId="26">#REF!</definedName>
    <definedName name="Ｃ2.実施欄" localSheetId="28">#REF!</definedName>
    <definedName name="Ｃ2.実施欄" localSheetId="8">#REF!</definedName>
    <definedName name="Ｃ2.実施欄" localSheetId="1">#REF!</definedName>
    <definedName name="Ｃ2.実施欄" localSheetId="9">#REF!</definedName>
    <definedName name="Ｃ2.実施欄" localSheetId="11">#REF!</definedName>
    <definedName name="Ｃ2.実施欄" localSheetId="12">#REF!</definedName>
    <definedName name="Ｃ2.実施欄">#REF!</definedName>
    <definedName name="D.農村環境保全活動のテーマ" localSheetId="8">#REF!</definedName>
    <definedName name="D.農村環境保全活動のテーマ" localSheetId="1">#REF!</definedName>
    <definedName name="D.農村環境保全活動のテーマ" localSheetId="9">#REF!</definedName>
    <definedName name="D.農村環境保全活動のテーマ" localSheetId="11">#REF!</definedName>
    <definedName name="D.農村環境保全活動のテーマ" localSheetId="12">#REF!</definedName>
    <definedName name="D.農村環境保全活動のテーマ">#REF!</definedName>
    <definedName name="E.高度な保全活動" localSheetId="8">#REF!</definedName>
    <definedName name="E.高度な保全活動" localSheetId="1">#REF!</definedName>
    <definedName name="E.高度な保全活動" localSheetId="9">#REF!</definedName>
    <definedName name="E.高度な保全活動" localSheetId="11">#REF!</definedName>
    <definedName name="E.高度な保全活動" localSheetId="12">#REF!</definedName>
    <definedName name="E.高度な保全活動">#REF!</definedName>
    <definedName name="F.施設" localSheetId="8">#REF!</definedName>
    <definedName name="F.施設" localSheetId="1">#REF!</definedName>
    <definedName name="F.施設" localSheetId="9">#REF!</definedName>
    <definedName name="F.施設" localSheetId="11">#REF!</definedName>
    <definedName name="F.施設" localSheetId="12">#REF!</definedName>
    <definedName name="F.施設">#REF!</definedName>
    <definedName name="G.単位" localSheetId="8">#REF!</definedName>
    <definedName name="G.単位" localSheetId="1">#REF!</definedName>
    <definedName name="G.単位" localSheetId="9">#REF!</definedName>
    <definedName name="G.単位" localSheetId="11">#REF!</definedName>
    <definedName name="G.単位" localSheetId="12">#REF!</definedName>
    <definedName name="G.単位">#REF!</definedName>
    <definedName name="H1.構成員一覧の分類_農業者" localSheetId="21">#REF!</definedName>
    <definedName name="H1.構成員一覧の分類_農業者" localSheetId="22">#REF!</definedName>
    <definedName name="H1.構成員一覧の分類_農業者" localSheetId="23">#REF!</definedName>
    <definedName name="H1.構成員一覧の分類_農業者" localSheetId="24">#REF!</definedName>
    <definedName name="H1.構成員一覧の分類_農業者" localSheetId="25">#REF!</definedName>
    <definedName name="H1.構成員一覧の分類_農業者" localSheetId="26">#REF!</definedName>
    <definedName name="H1.構成員一覧の分類_農業者" localSheetId="28">#REF!</definedName>
    <definedName name="H1.構成員一覧の分類_農業者" localSheetId="8">#REF!</definedName>
    <definedName name="H1.構成員一覧の分類_農業者" localSheetId="1">#REF!</definedName>
    <definedName name="H1.構成員一覧の分類_農業者" localSheetId="9">#REF!</definedName>
    <definedName name="H1.構成員一覧の分類_農業者" localSheetId="11">#REF!</definedName>
    <definedName name="H1.構成員一覧の分類_農業者" localSheetId="12">#REF!</definedName>
    <definedName name="H1.構成員一覧の分類_農業者">#REF!</definedName>
    <definedName name="H2.構成員一覧の分類_農業者以外個人" localSheetId="21">#REF!</definedName>
    <definedName name="H2.構成員一覧の分類_農業者以外個人" localSheetId="22">#REF!</definedName>
    <definedName name="H2.構成員一覧の分類_農業者以外個人" localSheetId="23">#REF!</definedName>
    <definedName name="H2.構成員一覧の分類_農業者以外個人" localSheetId="24">#REF!</definedName>
    <definedName name="H2.構成員一覧の分類_農業者以外個人" localSheetId="25">#REF!</definedName>
    <definedName name="H2.構成員一覧の分類_農業者以外個人" localSheetId="26">#REF!</definedName>
    <definedName name="H2.構成員一覧の分類_農業者以外個人" localSheetId="28">#REF!</definedName>
    <definedName name="H2.構成員一覧の分類_農業者以外個人" localSheetId="7">#REF!</definedName>
    <definedName name="H2.構成員一覧の分類_農業者以外個人" localSheetId="8">#REF!</definedName>
    <definedName name="H2.構成員一覧の分類_農業者以外個人" localSheetId="1">#REF!</definedName>
    <definedName name="H2.構成員一覧の分類_農業者以外個人" localSheetId="9">#REF!</definedName>
    <definedName name="H2.構成員一覧の分類_農業者以外個人" localSheetId="11">#REF!</definedName>
    <definedName name="H2.構成員一覧の分類_農業者以外個人" localSheetId="12">#REF!</definedName>
    <definedName name="H2.構成員一覧の分類_農業者以外個人">#REF!</definedName>
    <definedName name="H3.構成員一覧の分類_農業者以外団体" localSheetId="21">#REF!</definedName>
    <definedName name="H3.構成員一覧の分類_農業者以外団体" localSheetId="22">#REF!</definedName>
    <definedName name="H3.構成員一覧の分類_農業者以外団体" localSheetId="23">#REF!</definedName>
    <definedName name="H3.構成員一覧の分類_農業者以外団体" localSheetId="24">#REF!</definedName>
    <definedName name="H3.構成員一覧の分類_農業者以外団体" localSheetId="25">#REF!</definedName>
    <definedName name="H3.構成員一覧の分類_農業者以外団体" localSheetId="26">#REF!</definedName>
    <definedName name="H3.構成員一覧の分類_農業者以外団体" localSheetId="28">#REF!</definedName>
    <definedName name="H3.構成員一覧の分類_農業者以外団体" localSheetId="7">#REF!</definedName>
    <definedName name="H3.構成員一覧の分類_農業者以外団体" localSheetId="8">#REF!</definedName>
    <definedName name="H3.構成員一覧の分類_農業者以外団体" localSheetId="1">#REF!</definedName>
    <definedName name="H3.構成員一覧の分類_農業者以外団体" localSheetId="9">#REF!</definedName>
    <definedName name="H3.構成員一覧の分類_農業者以外団体" localSheetId="11">#REF!</definedName>
    <definedName name="H3.構成員一覧の分類_農業者以外団体" localSheetId="12">#REF!</definedName>
    <definedName name="H3.構成員一覧の分類_農業者以外団体">#REF!</definedName>
    <definedName name="Ｉ.金銭出納簿の区分" localSheetId="21">#REF!</definedName>
    <definedName name="Ｉ.金銭出納簿の区分" localSheetId="22">#REF!</definedName>
    <definedName name="Ｉ.金銭出納簿の区分" localSheetId="23">#REF!</definedName>
    <definedName name="Ｉ.金銭出納簿の区分" localSheetId="24">#REF!</definedName>
    <definedName name="Ｉ.金銭出納簿の区分" localSheetId="25">#REF!</definedName>
    <definedName name="Ｉ.金銭出納簿の区分" localSheetId="26">#REF!</definedName>
    <definedName name="Ｉ.金銭出納簿の区分" localSheetId="28">#REF!</definedName>
    <definedName name="Ｉ.金銭出納簿の区分" localSheetId="8">#REF!</definedName>
    <definedName name="Ｉ.金銭出納簿の区分" localSheetId="1">#REF!</definedName>
    <definedName name="Ｉ.金銭出納簿の区分" localSheetId="9">#REF!</definedName>
    <definedName name="Ｉ.金銭出納簿の区分" localSheetId="11">#REF!</definedName>
    <definedName name="Ｉ.金銭出納簿の区分" localSheetId="12">#REF!</definedName>
    <definedName name="Ｉ.金銭出納簿の区分">#REF!</definedName>
    <definedName name="Ｊ.金銭出納簿の収支の分類" localSheetId="21">#REF!</definedName>
    <definedName name="Ｊ.金銭出納簿の収支の分類" localSheetId="22">#REF!</definedName>
    <definedName name="Ｊ.金銭出納簿の収支の分類" localSheetId="23">#REF!</definedName>
    <definedName name="Ｊ.金銭出納簿の収支の分類" localSheetId="24">#REF!</definedName>
    <definedName name="Ｊ.金銭出納簿の収支の分類" localSheetId="25">#REF!</definedName>
    <definedName name="Ｊ.金銭出納簿の収支の分類" localSheetId="26">#REF!</definedName>
    <definedName name="Ｊ.金銭出納簿の収支の分類" localSheetId="28">#REF!</definedName>
    <definedName name="Ｊ.金銭出納簿の収支の分類" localSheetId="8">#REF!</definedName>
    <definedName name="Ｊ.金銭出納簿の収支の分類" localSheetId="1">#REF!</definedName>
    <definedName name="Ｊ.金銭出納簿の収支の分類" localSheetId="9">#REF!</definedName>
    <definedName name="Ｊ.金銭出納簿の収支の分類" localSheetId="11">#REF!</definedName>
    <definedName name="Ｊ.金銭出納簿の収支の分類" localSheetId="12">#REF!</definedName>
    <definedName name="Ｊ.金銭出納簿の収支の分類">#REF!</definedName>
    <definedName name="K.農村環境保全活動" localSheetId="8">#REF!</definedName>
    <definedName name="K.農村環境保全活動" localSheetId="1">#REF!</definedName>
    <definedName name="K.農村環境保全活動" localSheetId="9">#REF!</definedName>
    <definedName name="K.農村環境保全活動" localSheetId="11">#REF!</definedName>
    <definedName name="K.農村環境保全活動" localSheetId="12">#REF!</definedName>
    <definedName name="K.農村環境保全活動">#REF!</definedName>
    <definedName name="L.増進活動" localSheetId="8">#REF!</definedName>
    <definedName name="L.増進活動" localSheetId="1">#REF!</definedName>
    <definedName name="L.増進活動" localSheetId="9">#REF!</definedName>
    <definedName name="L.増進活動" localSheetId="11">#REF!</definedName>
    <definedName name="L.増進活動" localSheetId="12">#REF!</definedName>
    <definedName name="L.増進活動">#REF!</definedName>
    <definedName name="M.長寿命化" localSheetId="8">#REF!</definedName>
    <definedName name="M.長寿命化" localSheetId="1">#REF!</definedName>
    <definedName name="M.長寿命化" localSheetId="9">#REF!</definedName>
    <definedName name="M.長寿命化" localSheetId="11">#REF!</definedName>
    <definedName name="M.長寿命化" localSheetId="12">#REF!</definedName>
    <definedName name="M.長寿命化">#REF!</definedName>
    <definedName name="_xlnm.Print_Area" localSheetId="34">'【活動項目番号表】 '!$A$1:$F$190</definedName>
    <definedName name="_xlnm.Print_Area" localSheetId="30">【選択肢】!$K$1:$T$90</definedName>
    <definedName name="_xlnm.Print_Area" localSheetId="0">はじめに!$A$1:$G$67</definedName>
    <definedName name="_xlnm.Print_Area" localSheetId="29">'活動記録（参考） '!$A$1:$O$25</definedName>
    <definedName name="_xlnm.Print_Area" localSheetId="33">'活動記録（多面的機能支払交付金の様式）'!$A$1:$O$24</definedName>
    <definedName name="_xlnm.Print_Area" localSheetId="31">'金銭出納簿（今年度）（参考）'!$A$1:$N$86</definedName>
    <definedName name="_xlnm.Print_Area" localSheetId="32">'金銭出納簿（前年度）（参考） '!$A$1:$N$86</definedName>
    <definedName name="_xlnm.Print_Area" localSheetId="35">'金銭出納簿（多面的機能支払交付金の様式）'!$A$1:$N$54</definedName>
    <definedName name="_xlnm.Print_Area" localSheetId="21">参10!$A$1:$AG$34</definedName>
    <definedName name="_xlnm.Print_Area" localSheetId="22">参12!$A$1:$AG$19</definedName>
    <definedName name="_xlnm.Print_Area" localSheetId="23">参13!$A$1:$AG$34</definedName>
    <definedName name="_xlnm.Print_Area" localSheetId="24">参14!$A$1:$AG$23</definedName>
    <definedName name="_xlnm.Print_Area" localSheetId="25">参17!$A$1:$AG$19</definedName>
    <definedName name="_xlnm.Print_Area" localSheetId="26">参17_別紙!$A$1:$P$50</definedName>
    <definedName name="_xlnm.Print_Area" localSheetId="3">参４_申請!$A$1:$F$29</definedName>
    <definedName name="_xlnm.Print_Area" localSheetId="4">参４_申請_事業計画!$A$1:$H$52</definedName>
    <definedName name="_xlnm.Print_Area" localSheetId="28">支出に係る届出!$A$1:$AG$36</definedName>
    <definedName name="_xlnm.Print_Area" localSheetId="36">'実施状況報告（様式2）'!$A$2:$AD$15</definedName>
    <definedName name="_xlnm.Print_Area" localSheetId="27">'収支報告書（金銭出納簿連動）'!$A$1:$V$48</definedName>
    <definedName name="_xlnm.Print_Area" localSheetId="5">別紙１①!$A$1:$T$69</definedName>
    <definedName name="_xlnm.Print_Area" localSheetId="7">別紙１③!$A$1:$N$63</definedName>
    <definedName name="_xlnm.Print_Area" localSheetId="8">別紙１④!$A$1:$X$287</definedName>
    <definedName name="_xlnm.Print_Area" localSheetId="1">別紙２①!$A$1:$S$140</definedName>
    <definedName name="_xlnm.Print_Area" localSheetId="17">'別紙２②（ネットワーク化活動計画）'!$A$1:$O$23</definedName>
    <definedName name="_xlnm.Print_Area" localSheetId="18">'別紙２③（ネットワーク化）'!$A$1:$O$71</definedName>
    <definedName name="_xlnm.Print_Area" localSheetId="19">'別紙２④（統合）'!$A$1:$O$58</definedName>
    <definedName name="_xlnm.Print_Area" localSheetId="20">'別紙２⑤（多様な組織等の参画）'!$A$1:$N$45</definedName>
    <definedName name="_xlnm.Print_Area" localSheetId="9">別紙３!$A$1:$AI$29</definedName>
    <definedName name="_xlnm.Print_Area" localSheetId="10">別紙４!$A$1:$AT$27</definedName>
    <definedName name="_xlnm.Print_Area" localSheetId="11">別紙５!$A$1:$AG$29</definedName>
    <definedName name="_xlnm.Print_Area" localSheetId="12">別紙６!$A$1:$AG$79</definedName>
    <definedName name="_xlnm.Print_Area" localSheetId="13">別紙７!$A$1:$P$31</definedName>
    <definedName name="_xlnm.Print_Area" localSheetId="14">'別紙７（別添）'!$A$1:$AG$43</definedName>
    <definedName name="_xlnm.Print_Area" localSheetId="15">別紙８!$A$1:$J$46</definedName>
    <definedName name="_xlnm.Print_Area" localSheetId="16">別紙９!$A$1:$J$40</definedName>
    <definedName name="_xlnm.Print_Titles" localSheetId="29">'活動記録（参考） '!$7:$8</definedName>
    <definedName name="_xlnm.Print_Titles" localSheetId="33">'活動記録（多面的機能支払交付金の様式）'!$6:$7</definedName>
    <definedName name="_xlnm.Print_Titles" localSheetId="31">'金銭出納簿（今年度）（参考）'!$9:$9</definedName>
    <definedName name="_xlnm.Print_Titles" localSheetId="32">'金銭出納簿（前年度）（参考） '!$6:$6</definedName>
    <definedName name="_xlnm.Print_Titles" localSheetId="35">'金銭出納簿（多面的機能支払交付金の様式）'!$8:$8</definedName>
    <definedName name="_xlnm.Print_Titles" localSheetId="1">別紙２①!$12:$17</definedName>
    <definedName name="Z_4D33B020_8F18_431B_BFB6_22453331905E_.wvu.PrintArea" localSheetId="31" hidden="1">'金銭出納簿（今年度）（参考）'!$A$1:$L$73</definedName>
    <definedName name="Z_4D33B020_8F18_431B_BFB6_22453331905E_.wvu.PrintArea" localSheetId="32" hidden="1">'金銭出納簿（前年度）（参考） '!$A$1:$K$70</definedName>
    <definedName name="Z_4D33B020_8F18_431B_BFB6_22453331905E_.wvu.PrintArea" localSheetId="35" hidden="1">'金銭出納簿（多面的機能支払交付金の様式）'!$A$2:$L$53</definedName>
    <definedName name="構成員" localSheetId="12">#REF!</definedName>
    <definedName name="構成員">#REF!</definedName>
    <definedName name="構成員一覧" localSheetId="12">#REF!</definedName>
    <definedName name="構成員一覧">#REF!</definedName>
    <definedName name="採草放牧地" localSheetId="12">#REF!</definedName>
    <definedName name="採草放牧地">プルダウンリスト!$D$3:$D$10</definedName>
    <definedName name="草地" localSheetId="12">#REF!</definedName>
    <definedName name="草地">プルダウンリスト!$C$3:$C$10</definedName>
    <definedName name="地目" localSheetId="12">#REF!</definedName>
    <definedName name="地目">プルダウンリスト!$A$2:$D$2</definedName>
    <definedName name="田" localSheetId="12">#REF!</definedName>
    <definedName name="田">プルダウンリスト!$A$3:$A$10</definedName>
    <definedName name="畑" localSheetId="12">#REF!</definedName>
    <definedName name="畑">プルダウンリスト!$B$3:$B$10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24" l="1"/>
  <c r="MP15" i="106"/>
  <c r="MZ15" i="106"/>
  <c r="NJ13" i="106"/>
  <c r="LQ15" i="106"/>
  <c r="KH15" i="106"/>
  <c r="JQ15" i="106"/>
  <c r="KC15" i="106"/>
  <c r="JE15" i="106"/>
  <c r="JF15" i="106"/>
  <c r="JD15" i="106"/>
  <c r="JC15" i="106"/>
  <c r="JB15" i="106"/>
  <c r="DS15" i="106"/>
  <c r="DR15" i="106" s="1"/>
  <c r="AD11" i="80" l="1"/>
  <c r="O45" i="24"/>
  <c r="M15" i="106" l="1"/>
  <c r="M2" i="106" s="1"/>
  <c r="OA15" i="106"/>
  <c r="NZ15" i="106"/>
  <c r="NY15" i="106"/>
  <c r="NX15" i="106"/>
  <c r="NW15" i="106"/>
  <c r="NV15" i="106"/>
  <c r="NU15" i="106"/>
  <c r="NT15" i="106"/>
  <c r="NS15" i="106"/>
  <c r="NR15" i="106"/>
  <c r="NQ15" i="106"/>
  <c r="NP15" i="106"/>
  <c r="NO15" i="106"/>
  <c r="NN15" i="106"/>
  <c r="NM15" i="106"/>
  <c r="NL15" i="106"/>
  <c r="MM15" i="106"/>
  <c r="ML15" i="106"/>
  <c r="MK15" i="106"/>
  <c r="MJ15" i="106"/>
  <c r="MI15" i="106"/>
  <c r="MH15" i="106"/>
  <c r="MG15" i="106"/>
  <c r="MF15" i="106"/>
  <c r="ME15" i="106"/>
  <c r="MD15" i="106"/>
  <c r="MD2" i="106" s="1"/>
  <c r="MC15" i="106"/>
  <c r="MB15" i="106"/>
  <c r="MA15" i="106"/>
  <c r="LZ15" i="106"/>
  <c r="LY15" i="106"/>
  <c r="LX15" i="106"/>
  <c r="LW15" i="106"/>
  <c r="LV15" i="106"/>
  <c r="LV2" i="106" s="1"/>
  <c r="LU15" i="106"/>
  <c r="LU2" i="106" s="1"/>
  <c r="LT15" i="106"/>
  <c r="LP15" i="106"/>
  <c r="LO15" i="106"/>
  <c r="LN15" i="106"/>
  <c r="LM15" i="106"/>
  <c r="LL15" i="106"/>
  <c r="LL2" i="106" s="1"/>
  <c r="LK15" i="106"/>
  <c r="LK2" i="106" s="1"/>
  <c r="LJ15" i="106"/>
  <c r="LJ2" i="106" s="1"/>
  <c r="LH15" i="106"/>
  <c r="LH2" i="106" s="1"/>
  <c r="LG15" i="106"/>
  <c r="LF15" i="106"/>
  <c r="LE15" i="106"/>
  <c r="LD15" i="106"/>
  <c r="LC15" i="106"/>
  <c r="LC2" i="106" s="1"/>
  <c r="LB15" i="106"/>
  <c r="LB2" i="106" s="1"/>
  <c r="LA15" i="106"/>
  <c r="KZ15" i="106"/>
  <c r="KY15" i="106"/>
  <c r="KX15" i="106"/>
  <c r="KW15" i="106"/>
  <c r="KV15" i="106"/>
  <c r="KU15" i="106"/>
  <c r="KU2" i="106" s="1"/>
  <c r="KT15" i="106"/>
  <c r="KS15" i="106"/>
  <c r="KS2" i="106" s="1"/>
  <c r="KR15" i="106"/>
  <c r="KQ15" i="106"/>
  <c r="KP15" i="106"/>
  <c r="KO15" i="106"/>
  <c r="KN15" i="106"/>
  <c r="KM15" i="106"/>
  <c r="KM2" i="106" s="1"/>
  <c r="KL15" i="106"/>
  <c r="KK15" i="106"/>
  <c r="KK2" i="106" s="1"/>
  <c r="KH2" i="106"/>
  <c r="KG15" i="106"/>
  <c r="KF15" i="106"/>
  <c r="KE15" i="106"/>
  <c r="KB15" i="106"/>
  <c r="KB2" i="106" s="1"/>
  <c r="KA15" i="106"/>
  <c r="KA2" i="106" s="1"/>
  <c r="JZ15" i="106"/>
  <c r="JY15" i="106"/>
  <c r="JY2" i="106" s="1"/>
  <c r="JX15" i="106"/>
  <c r="JW15" i="106"/>
  <c r="JV15" i="106"/>
  <c r="JV2" i="106" s="1"/>
  <c r="JU15" i="106"/>
  <c r="JT15" i="106"/>
  <c r="JT2" i="106" s="1"/>
  <c r="JS15" i="106"/>
  <c r="JS2" i="106" s="1"/>
  <c r="JP15" i="106"/>
  <c r="JP2" i="106" s="1"/>
  <c r="JO15" i="106"/>
  <c r="JO2" i="106" s="1"/>
  <c r="JN15" i="106"/>
  <c r="JM15" i="106"/>
  <c r="JK15" i="106"/>
  <c r="JK2" i="106" s="1"/>
  <c r="JJ15" i="106"/>
  <c r="JJ2" i="106" s="1"/>
  <c r="JI15" i="106"/>
  <c r="JI2" i="106" s="1"/>
  <c r="JH15" i="106"/>
  <c r="JH2" i="106" s="1"/>
  <c r="JG15" i="106"/>
  <c r="IZ15" i="106"/>
  <c r="IZ2" i="106" s="1"/>
  <c r="IY15" i="106"/>
  <c r="IY2" i="106" s="1"/>
  <c r="IX15" i="106"/>
  <c r="IV15" i="106"/>
  <c r="IV2" i="106" s="1"/>
  <c r="IU15" i="106"/>
  <c r="IT15" i="106"/>
  <c r="IS15" i="106"/>
  <c r="IS2" i="106" s="1"/>
  <c r="IR15" i="106"/>
  <c r="IQ15" i="106"/>
  <c r="IQ2" i="106" s="1"/>
  <c r="IP15" i="106"/>
  <c r="IP2" i="106" s="1"/>
  <c r="IO15" i="106"/>
  <c r="IN15" i="106"/>
  <c r="IM15" i="106"/>
  <c r="IH15" i="106"/>
  <c r="IG15" i="106"/>
  <c r="IG2" i="106" s="1"/>
  <c r="IF15" i="106"/>
  <c r="IE15" i="106"/>
  <c r="IE2" i="106" s="1"/>
  <c r="ID15" i="106"/>
  <c r="ID2" i="106" s="1"/>
  <c r="IC15" i="106"/>
  <c r="IB15" i="106"/>
  <c r="IB2" i="106" s="1"/>
  <c r="IA15" i="106"/>
  <c r="IA2" i="106" s="1"/>
  <c r="HZ15" i="106"/>
  <c r="HY15" i="106"/>
  <c r="HY2" i="106" s="1"/>
  <c r="HX15" i="106"/>
  <c r="HW15" i="106"/>
  <c r="HW2" i="106" s="1"/>
  <c r="HR15" i="106"/>
  <c r="HR2" i="106" s="1"/>
  <c r="HO15" i="106"/>
  <c r="HJ15" i="106"/>
  <c r="HI15" i="106"/>
  <c r="HI2" i="106" s="1"/>
  <c r="HG15" i="106"/>
  <c r="HC15" i="106"/>
  <c r="HC2" i="106" s="1"/>
  <c r="HB15" i="106"/>
  <c r="HB2" i="106" s="1"/>
  <c r="GV15" i="106"/>
  <c r="GU15" i="106"/>
  <c r="GQ15" i="106"/>
  <c r="GQ2" i="106" s="1"/>
  <c r="GN15" i="106"/>
  <c r="GM15" i="106"/>
  <c r="GM2" i="106" s="1"/>
  <c r="GL15" i="106"/>
  <c r="GI15" i="106"/>
  <c r="GH15" i="106" s="1"/>
  <c r="GH2" i="106" s="1"/>
  <c r="FD15" i="106"/>
  <c r="FC15" i="106"/>
  <c r="FA15" i="106"/>
  <c r="FA2" i="106" s="1"/>
  <c r="EZ15" i="106"/>
  <c r="EX15" i="106"/>
  <c r="EW15" i="106"/>
  <c r="EW2" i="106" s="1"/>
  <c r="EJ15" i="106"/>
  <c r="EJ2" i="106" s="1"/>
  <c r="EH15" i="106"/>
  <c r="EH2" i="106" s="1"/>
  <c r="EG15" i="106"/>
  <c r="EF15" i="106"/>
  <c r="EF2" i="106" s="1"/>
  <c r="EE15" i="106"/>
  <c r="DO15" i="106"/>
  <c r="DO2" i="106" s="1"/>
  <c r="DN15" i="106"/>
  <c r="DN2" i="106" s="1"/>
  <c r="DM15" i="106"/>
  <c r="DM2" i="106" s="1"/>
  <c r="DL15" i="106"/>
  <c r="DL2" i="106" s="1"/>
  <c r="DK15" i="106"/>
  <c r="DK2" i="106" s="1"/>
  <c r="DI15" i="106"/>
  <c r="DI2" i="106" s="1"/>
  <c r="DH15" i="106"/>
  <c r="DH2" i="106" s="1"/>
  <c r="DG15" i="106"/>
  <c r="DF15" i="106"/>
  <c r="DF2" i="106" s="1"/>
  <c r="DE15" i="106"/>
  <c r="DE2" i="106" s="1"/>
  <c r="DD15" i="106"/>
  <c r="DD2" i="106" s="1"/>
  <c r="DC15" i="106"/>
  <c r="DC2" i="106" s="1"/>
  <c r="DA15" i="106"/>
  <c r="DA2" i="106" s="1"/>
  <c r="CZ15" i="106"/>
  <c r="CZ2" i="106" s="1"/>
  <c r="CY15" i="106"/>
  <c r="CY2" i="106" s="1"/>
  <c r="CX15" i="106"/>
  <c r="CX2" i="106" s="1"/>
  <c r="CW15" i="106"/>
  <c r="CW2" i="106" s="1"/>
  <c r="CV15" i="106"/>
  <c r="CV2" i="106" s="1"/>
  <c r="CT15" i="106"/>
  <c r="CT2" i="106" s="1"/>
  <c r="CS15" i="106"/>
  <c r="CS2" i="106" s="1"/>
  <c r="CR15" i="106"/>
  <c r="CR2" i="106" s="1"/>
  <c r="CQ15" i="106"/>
  <c r="CQ2" i="106" s="1"/>
  <c r="CP15" i="106"/>
  <c r="CP2" i="106" s="1"/>
  <c r="CO15" i="106"/>
  <c r="CO2" i="106" s="1"/>
  <c r="CK15" i="106"/>
  <c r="CK2" i="106" s="1"/>
  <c r="CJ15" i="106"/>
  <c r="CJ2" i="106" s="1"/>
  <c r="CI15" i="106"/>
  <c r="BF15" i="106" s="1"/>
  <c r="BF2" i="106" s="1"/>
  <c r="CH15" i="106"/>
  <c r="BE15" i="106" s="1"/>
  <c r="BE2" i="106" s="1"/>
  <c r="CG15" i="106"/>
  <c r="CE15" i="106"/>
  <c r="BB15" i="106" s="1"/>
  <c r="BB2" i="106" s="1"/>
  <c r="CD15" i="106"/>
  <c r="BA15" i="106" s="1"/>
  <c r="BA2" i="106" s="1"/>
  <c r="CC15" i="106"/>
  <c r="CC2" i="106" s="1"/>
  <c r="CB15" i="106"/>
  <c r="CB2" i="106" s="1"/>
  <c r="CA15" i="106"/>
  <c r="CA2" i="106" s="1"/>
  <c r="BZ15" i="106"/>
  <c r="AW15" i="106" s="1"/>
  <c r="AW2" i="106" s="1"/>
  <c r="BY15" i="106"/>
  <c r="AV15" i="106" s="1"/>
  <c r="AV2" i="106" s="1"/>
  <c r="BW15" i="106"/>
  <c r="AT15" i="106" s="1"/>
  <c r="AT2" i="106" s="1"/>
  <c r="BV15" i="106"/>
  <c r="BV2" i="106" s="1"/>
  <c r="BU15" i="106"/>
  <c r="AR15" i="106" s="1"/>
  <c r="AR2" i="106" s="1"/>
  <c r="BT15" i="106"/>
  <c r="AQ15" i="106" s="1"/>
  <c r="AQ2" i="106" s="1"/>
  <c r="BS15" i="106"/>
  <c r="AP15" i="106" s="1"/>
  <c r="AP2" i="106" s="1"/>
  <c r="BR15" i="106"/>
  <c r="AO15" i="106" s="1"/>
  <c r="AO2" i="106" s="1"/>
  <c r="BP15" i="106"/>
  <c r="AM15" i="106" s="1"/>
  <c r="AM2" i="106" s="1"/>
  <c r="BO15" i="106"/>
  <c r="BO2" i="106" s="1"/>
  <c r="BN15" i="106"/>
  <c r="AK15" i="106" s="1"/>
  <c r="AK2" i="106" s="1"/>
  <c r="BM15" i="106"/>
  <c r="BL15" i="106"/>
  <c r="AI15" i="106" s="1"/>
  <c r="AI2" i="106" s="1"/>
  <c r="BK15" i="106"/>
  <c r="AH15" i="106" s="1"/>
  <c r="AD15" i="106"/>
  <c r="AD2" i="106" s="1"/>
  <c r="AC15" i="106"/>
  <c r="AC2" i="106" s="1"/>
  <c r="AB15" i="106"/>
  <c r="AB2" i="106" s="1"/>
  <c r="AA15" i="106"/>
  <c r="AA2" i="106" s="1"/>
  <c r="Z15" i="106"/>
  <c r="Z2" i="106" s="1"/>
  <c r="Y15" i="106"/>
  <c r="Y2" i="106" s="1"/>
  <c r="X15" i="106"/>
  <c r="X2" i="106" s="1"/>
  <c r="W15" i="106"/>
  <c r="W2" i="106" s="1"/>
  <c r="V15" i="106"/>
  <c r="V2" i="106" s="1"/>
  <c r="U15" i="106"/>
  <c r="U2" i="106" s="1"/>
  <c r="S15" i="106"/>
  <c r="S2" i="106" s="1"/>
  <c r="R15" i="106"/>
  <c r="Q15" i="106"/>
  <c r="Q2" i="106" s="1"/>
  <c r="P15" i="106"/>
  <c r="P2" i="106" s="1"/>
  <c r="O15" i="106"/>
  <c r="O2" i="106" s="1"/>
  <c r="N15" i="106"/>
  <c r="N2" i="106" s="1"/>
  <c r="I15" i="106"/>
  <c r="I2" i="106" s="1"/>
  <c r="H15" i="106"/>
  <c r="H2" i="106" s="1"/>
  <c r="G15" i="106"/>
  <c r="E15" i="106"/>
  <c r="C15" i="106"/>
  <c r="B15" i="106"/>
  <c r="B13" i="106"/>
  <c r="C13" i="106" s="1"/>
  <c r="D13" i="106" s="1"/>
  <c r="E13" i="106" s="1"/>
  <c r="F13" i="106" s="1"/>
  <c r="H13" i="106" s="1"/>
  <c r="I13" i="106" s="1"/>
  <c r="MN2" i="106"/>
  <c r="MH2" i="106"/>
  <c r="MG2" i="106"/>
  <c r="MF2" i="106"/>
  <c r="ME2" i="106"/>
  <c r="MC2" i="106"/>
  <c r="MB2" i="106"/>
  <c r="MA2" i="106"/>
  <c r="LZ2" i="106"/>
  <c r="LY2" i="106"/>
  <c r="LX2" i="106"/>
  <c r="LW2" i="106"/>
  <c r="LT2" i="106"/>
  <c r="LQ2" i="106"/>
  <c r="LP2" i="106"/>
  <c r="LO2" i="106"/>
  <c r="LN2" i="106"/>
  <c r="LM2" i="106"/>
  <c r="LI2" i="106"/>
  <c r="LG2" i="106"/>
  <c r="LF2" i="106"/>
  <c r="LE2" i="106"/>
  <c r="LD2" i="106"/>
  <c r="KX2" i="106"/>
  <c r="KW2" i="106"/>
  <c r="KV2" i="106"/>
  <c r="KT2" i="106"/>
  <c r="KR2" i="106"/>
  <c r="KQ2" i="106"/>
  <c r="KP2" i="106"/>
  <c r="KO2" i="106"/>
  <c r="KN2" i="106"/>
  <c r="KL2" i="106"/>
  <c r="KG2" i="106"/>
  <c r="KF2" i="106"/>
  <c r="KE2" i="106"/>
  <c r="KD2" i="106"/>
  <c r="KC2" i="106"/>
  <c r="JZ2" i="106"/>
  <c r="JX2" i="106"/>
  <c r="JW2" i="106"/>
  <c r="JU2" i="106"/>
  <c r="JQ2" i="106"/>
  <c r="JN2" i="106"/>
  <c r="JM2" i="106"/>
  <c r="JG2" i="106"/>
  <c r="JF2" i="106"/>
  <c r="JE2" i="106"/>
  <c r="JD2" i="106"/>
  <c r="JC2" i="106"/>
  <c r="JB2" i="106"/>
  <c r="IX2" i="106"/>
  <c r="IU2" i="106"/>
  <c r="IT2" i="106"/>
  <c r="IR2" i="106"/>
  <c r="IO2" i="106"/>
  <c r="IN2" i="106"/>
  <c r="IM2" i="106"/>
  <c r="IK2" i="106"/>
  <c r="IJ2" i="106"/>
  <c r="II2" i="106"/>
  <c r="IH2" i="106"/>
  <c r="IF2" i="106"/>
  <c r="IC2" i="106"/>
  <c r="HZ2" i="106"/>
  <c r="HX2" i="106"/>
  <c r="HU2" i="106"/>
  <c r="HS2" i="106"/>
  <c r="HO2" i="106"/>
  <c r="HK2" i="106"/>
  <c r="HJ2" i="106"/>
  <c r="HH2" i="106"/>
  <c r="HG2" i="106"/>
  <c r="HD2" i="106"/>
  <c r="HA2" i="106"/>
  <c r="GW2" i="106"/>
  <c r="GV2" i="106"/>
  <c r="GU2" i="106"/>
  <c r="GT2" i="106"/>
  <c r="GS2" i="106"/>
  <c r="GR2" i="106"/>
  <c r="GP2" i="106"/>
  <c r="GO2" i="106"/>
  <c r="GN2" i="106"/>
  <c r="GL2" i="106"/>
  <c r="GK2" i="106"/>
  <c r="GG2" i="106"/>
  <c r="GF2" i="106"/>
  <c r="GE2" i="106"/>
  <c r="GD2" i="106"/>
  <c r="GC2" i="106"/>
  <c r="GB2" i="106"/>
  <c r="GA2" i="106"/>
  <c r="FZ2" i="106"/>
  <c r="FY2" i="106"/>
  <c r="FX2" i="106"/>
  <c r="FW2" i="106"/>
  <c r="FV2" i="106"/>
  <c r="FU2" i="106"/>
  <c r="FT2" i="106"/>
  <c r="FS2" i="106"/>
  <c r="FR2" i="106"/>
  <c r="FQ2" i="106"/>
  <c r="FP2" i="106"/>
  <c r="FO2" i="106"/>
  <c r="FN2" i="106"/>
  <c r="FM2" i="106"/>
  <c r="FL2" i="106"/>
  <c r="FK2" i="106"/>
  <c r="FE2" i="106"/>
  <c r="FD2" i="106"/>
  <c r="FC2" i="106"/>
  <c r="FB2" i="106"/>
  <c r="EZ2" i="106"/>
  <c r="EY2" i="106"/>
  <c r="EX2" i="106"/>
  <c r="EV2" i="106"/>
  <c r="EP2" i="106"/>
  <c r="EI2" i="106"/>
  <c r="EG2" i="106"/>
  <c r="ED2" i="106"/>
  <c r="EB2" i="106"/>
  <c r="EA2" i="106"/>
  <c r="DZ2" i="106"/>
  <c r="DY2" i="106"/>
  <c r="DX2" i="106"/>
  <c r="DW2" i="106"/>
  <c r="DV2" i="106"/>
  <c r="DU2" i="106"/>
  <c r="DT2" i="106"/>
  <c r="DR2" i="106"/>
  <c r="DQ2" i="106"/>
  <c r="CL2" i="106"/>
  <c r="J2" i="106"/>
  <c r="A2" i="106"/>
  <c r="MO15" i="106" l="1"/>
  <c r="GI2" i="106"/>
  <c r="BW2" i="106"/>
  <c r="EC15" i="106"/>
  <c r="EC2" i="106" s="1"/>
  <c r="DS2" i="106"/>
  <c r="IL15" i="106"/>
  <c r="IL2" i="106" s="1"/>
  <c r="JA15" i="106"/>
  <c r="JA2" i="106" s="1"/>
  <c r="J13" i="106"/>
  <c r="K13" i="106" s="1"/>
  <c r="L13" i="106" s="1"/>
  <c r="HV15" i="106"/>
  <c r="HV2" i="106" s="1"/>
  <c r="EE2" i="106"/>
  <c r="BY2" i="106"/>
  <c r="BZ2" i="106"/>
  <c r="CH2" i="106"/>
  <c r="JR15" i="106"/>
  <c r="JR2" i="106" s="1"/>
  <c r="JL15" i="106"/>
  <c r="JL2" i="106" s="1"/>
  <c r="IW15" i="106"/>
  <c r="IW2" i="106" s="1"/>
  <c r="BR2" i="106"/>
  <c r="CI2" i="106"/>
  <c r="AL15" i="106"/>
  <c r="AL2" i="106" s="1"/>
  <c r="CF15" i="106"/>
  <c r="CF2" i="106" s="1"/>
  <c r="DJ15" i="106"/>
  <c r="DJ2" i="106" s="1"/>
  <c r="BS2" i="106"/>
  <c r="AS15" i="106"/>
  <c r="AS2" i="106" s="1"/>
  <c r="BP2" i="106"/>
  <c r="AZ15" i="106"/>
  <c r="AZ2" i="106" s="1"/>
  <c r="BU2" i="106"/>
  <c r="DG2" i="106"/>
  <c r="AJ15" i="106"/>
  <c r="AJ2" i="106" s="1"/>
  <c r="BM2" i="106"/>
  <c r="BX15" i="106"/>
  <c r="BX2" i="106" s="1"/>
  <c r="CD2" i="106"/>
  <c r="CE2" i="106"/>
  <c r="AX15" i="106"/>
  <c r="AX2" i="106" s="1"/>
  <c r="BN2" i="106"/>
  <c r="BG15" i="106"/>
  <c r="BG2" i="106" s="1"/>
  <c r="BT2" i="106"/>
  <c r="BJ15" i="106"/>
  <c r="BJ2" i="106" s="1"/>
  <c r="AY15" i="106"/>
  <c r="AY2" i="106" s="1"/>
  <c r="BH15" i="106"/>
  <c r="BH2" i="106" s="1"/>
  <c r="AH2" i="106"/>
  <c r="BK2" i="106"/>
  <c r="BL2" i="106"/>
  <c r="K15" i="106"/>
  <c r="K2" i="106" s="1"/>
  <c r="DB15" i="106"/>
  <c r="DB2" i="106" s="1"/>
  <c r="BQ15" i="106"/>
  <c r="BQ2" i="106" s="1"/>
  <c r="CG2" i="106"/>
  <c r="CU15" i="106"/>
  <c r="CU2" i="106" s="1"/>
  <c r="BD15" i="106"/>
  <c r="NK15" i="106"/>
  <c r="NJ15" i="106" s="1"/>
  <c r="R2" i="106"/>
  <c r="CN15" i="106"/>
  <c r="T15" i="106"/>
  <c r="T2" i="106" s="1"/>
  <c r="R47" i="24"/>
  <c r="E62" i="84"/>
  <c r="H51" i="87"/>
  <c r="H51" i="84"/>
  <c r="I51" i="84" s="1"/>
  <c r="G51" i="87"/>
  <c r="I51" i="87" s="1"/>
  <c r="G51" i="84"/>
  <c r="I10" i="84"/>
  <c r="L4" i="84"/>
  <c r="O2" i="92"/>
  <c r="N9" i="92"/>
  <c r="M9" i="92"/>
  <c r="F9" i="92"/>
  <c r="P48" i="85"/>
  <c r="F48" i="85"/>
  <c r="S40" i="85"/>
  <c r="P40" i="85"/>
  <c r="J34" i="85"/>
  <c r="AA18" i="85"/>
  <c r="AA32" i="85"/>
  <c r="AA21" i="85"/>
  <c r="AA22" i="85"/>
  <c r="AA23" i="85"/>
  <c r="AA24" i="85"/>
  <c r="AA25" i="85"/>
  <c r="AA26" i="85"/>
  <c r="AA27" i="85"/>
  <c r="AA28" i="85"/>
  <c r="AA29" i="85"/>
  <c r="AA30" i="85"/>
  <c r="AA31" i="85"/>
  <c r="AA20" i="85"/>
  <c r="AA19" i="85"/>
  <c r="Z18" i="85"/>
  <c r="Z19" i="85"/>
  <c r="C8" i="85"/>
  <c r="P6" i="85"/>
  <c r="C3" i="85"/>
  <c r="I10" i="87"/>
  <c r="I11" i="87" s="1"/>
  <c r="I12" i="87" s="1"/>
  <c r="I13" i="87" s="1"/>
  <c r="I14" i="87" s="1"/>
  <c r="I15" i="87" s="1"/>
  <c r="I16" i="87" s="1"/>
  <c r="I17" i="87" s="1"/>
  <c r="I18" i="87" s="1"/>
  <c r="I19" i="87" s="1"/>
  <c r="I20" i="87" s="1"/>
  <c r="I21" i="87" s="1"/>
  <c r="I22" i="87" s="1"/>
  <c r="I23" i="87" s="1"/>
  <c r="I24" i="87" s="1"/>
  <c r="I25" i="87" s="1"/>
  <c r="I26" i="87" s="1"/>
  <c r="I27" i="87" s="1"/>
  <c r="I28" i="87" s="1"/>
  <c r="I29" i="87" s="1"/>
  <c r="I30" i="87" s="1"/>
  <c r="I31" i="87" s="1"/>
  <c r="I32" i="87" s="1"/>
  <c r="I33" i="87" s="1"/>
  <c r="I34" i="87" s="1"/>
  <c r="I35" i="87" s="1"/>
  <c r="I36" i="87" s="1"/>
  <c r="I37" i="87" s="1"/>
  <c r="I38" i="87" s="1"/>
  <c r="I39" i="87" s="1"/>
  <c r="I40" i="87" s="1"/>
  <c r="I41" i="87" s="1"/>
  <c r="I42" i="87" s="1"/>
  <c r="I43" i="87" s="1"/>
  <c r="I44" i="87" s="1"/>
  <c r="I45" i="87" s="1"/>
  <c r="I46" i="87" s="1"/>
  <c r="I47" i="87" s="1"/>
  <c r="I48" i="87" s="1"/>
  <c r="I49" i="87" s="1"/>
  <c r="I14" i="84"/>
  <c r="I15" i="84" s="1"/>
  <c r="I16" i="84" s="1"/>
  <c r="I17" i="84" s="1"/>
  <c r="I18" i="84" s="1"/>
  <c r="I19" i="84" s="1"/>
  <c r="I20" i="84" s="1"/>
  <c r="I21" i="84" s="1"/>
  <c r="I22" i="84" s="1"/>
  <c r="I23" i="84" s="1"/>
  <c r="I24" i="84" s="1"/>
  <c r="I25" i="84" s="1"/>
  <c r="I26" i="84" s="1"/>
  <c r="I27" i="84" s="1"/>
  <c r="I28" i="84" s="1"/>
  <c r="I29" i="84" s="1"/>
  <c r="I30" i="84" s="1"/>
  <c r="I31" i="84" s="1"/>
  <c r="I32" i="84" s="1"/>
  <c r="I33" i="84" s="1"/>
  <c r="I34" i="84" s="1"/>
  <c r="I35" i="84" s="1"/>
  <c r="I36" i="84" s="1"/>
  <c r="I37" i="84" s="1"/>
  <c r="I38" i="84" s="1"/>
  <c r="I39" i="84" s="1"/>
  <c r="I40" i="84" s="1"/>
  <c r="I41" i="84" s="1"/>
  <c r="I42" i="84" s="1"/>
  <c r="I43" i="84" s="1"/>
  <c r="I44" i="84" s="1"/>
  <c r="I45" i="84" s="1"/>
  <c r="I46" i="84" s="1"/>
  <c r="I47" i="84" s="1"/>
  <c r="I48" i="84" s="1"/>
  <c r="I49" i="84" s="1"/>
  <c r="I12" i="84"/>
  <c r="I13" i="84" s="1"/>
  <c r="I11" i="84"/>
  <c r="E62" i="87"/>
  <c r="F110" i="84"/>
  <c r="F109" i="84"/>
  <c r="F108" i="84"/>
  <c r="F107" i="84"/>
  <c r="F106" i="84"/>
  <c r="F105" i="84"/>
  <c r="F104" i="84"/>
  <c r="F103" i="84"/>
  <c r="F102" i="84"/>
  <c r="F101" i="84"/>
  <c r="F100" i="84"/>
  <c r="F99" i="84"/>
  <c r="F98" i="84"/>
  <c r="F97" i="84"/>
  <c r="F96" i="84"/>
  <c r="F95" i="84"/>
  <c r="F94" i="84"/>
  <c r="E93" i="84"/>
  <c r="E92" i="84"/>
  <c r="E91" i="84"/>
  <c r="E91" i="87"/>
  <c r="H91" i="84"/>
  <c r="I104" i="84"/>
  <c r="I94" i="84"/>
  <c r="P81" i="91"/>
  <c r="P82" i="91"/>
  <c r="P83" i="91"/>
  <c r="P84" i="91"/>
  <c r="P76" i="91"/>
  <c r="P74" i="91"/>
  <c r="P77" i="91"/>
  <c r="P73" i="91"/>
  <c r="P75" i="91"/>
  <c r="P78" i="91"/>
  <c r="P79" i="91"/>
  <c r="P80" i="91"/>
  <c r="M13" i="106" l="1"/>
  <c r="N13" i="106" s="1"/>
  <c r="O13" i="106" s="1"/>
  <c r="P13" i="106" s="1"/>
  <c r="Q13" i="106" s="1"/>
  <c r="R13" i="106" s="1"/>
  <c r="S13" i="106" s="1"/>
  <c r="T13" i="106" s="1"/>
  <c r="U13" i="106" s="1"/>
  <c r="V13" i="106" s="1"/>
  <c r="W13" i="106" s="1"/>
  <c r="X13" i="106" s="1"/>
  <c r="Y13" i="106" s="1"/>
  <c r="Z13" i="106" s="1"/>
  <c r="AA13" i="106" s="1"/>
  <c r="AB13" i="106" s="1"/>
  <c r="AC13" i="106" s="1"/>
  <c r="AD13" i="106" s="1"/>
  <c r="AE13" i="106" s="1"/>
  <c r="AF13" i="106" s="1"/>
  <c r="AG13" i="106" s="1"/>
  <c r="AH13" i="106" s="1"/>
  <c r="AI13" i="106" s="1"/>
  <c r="AJ13" i="106" s="1"/>
  <c r="AK13" i="106" s="1"/>
  <c r="AL13" i="106" s="1"/>
  <c r="AM13" i="106" s="1"/>
  <c r="AN13" i="106" s="1"/>
  <c r="AO13" i="106" s="1"/>
  <c r="AP13" i="106" s="1"/>
  <c r="AQ13" i="106" s="1"/>
  <c r="AR13" i="106" s="1"/>
  <c r="AS13" i="106" s="1"/>
  <c r="AT13" i="106" s="1"/>
  <c r="AU13" i="106" s="1"/>
  <c r="AV13" i="106" s="1"/>
  <c r="AW13" i="106" s="1"/>
  <c r="AX13" i="106" s="1"/>
  <c r="AY13" i="106" s="1"/>
  <c r="AZ13" i="106" s="1"/>
  <c r="BA13" i="106" s="1"/>
  <c r="BB13" i="106" s="1"/>
  <c r="BC13" i="106" s="1"/>
  <c r="BD13" i="106" s="1"/>
  <c r="BE13" i="106" s="1"/>
  <c r="BF13" i="106" s="1"/>
  <c r="BG13" i="106" s="1"/>
  <c r="BH13" i="106" s="1"/>
  <c r="BI13" i="106" s="1"/>
  <c r="BJ13" i="106" s="1"/>
  <c r="BK13" i="106" s="1"/>
  <c r="BL13" i="106" s="1"/>
  <c r="BM13" i="106" s="1"/>
  <c r="BN13" i="106" s="1"/>
  <c r="BO13" i="106" s="1"/>
  <c r="BP13" i="106" s="1"/>
  <c r="BQ13" i="106" s="1"/>
  <c r="BR13" i="106" s="1"/>
  <c r="BS13" i="106" s="1"/>
  <c r="BT13" i="106" s="1"/>
  <c r="BU13" i="106" s="1"/>
  <c r="BV13" i="106" s="1"/>
  <c r="BW13" i="106" s="1"/>
  <c r="BX13" i="106" s="1"/>
  <c r="BY13" i="106" s="1"/>
  <c r="BZ13" i="106" s="1"/>
  <c r="CA13" i="106" s="1"/>
  <c r="CB13" i="106" s="1"/>
  <c r="CC13" i="106" s="1"/>
  <c r="CD13" i="106" s="1"/>
  <c r="CE13" i="106" s="1"/>
  <c r="CF13" i="106" s="1"/>
  <c r="CG13" i="106" s="1"/>
  <c r="CH13" i="106" s="1"/>
  <c r="CI13" i="106" s="1"/>
  <c r="CJ13" i="106" s="1"/>
  <c r="CK13" i="106" s="1"/>
  <c r="CL13" i="106" s="1"/>
  <c r="CM13" i="106" s="1"/>
  <c r="CN13" i="106" s="1"/>
  <c r="CO13" i="106" s="1"/>
  <c r="CP13" i="106" s="1"/>
  <c r="CQ13" i="106" s="1"/>
  <c r="CR13" i="106" s="1"/>
  <c r="CS13" i="106" s="1"/>
  <c r="CT13" i="106" s="1"/>
  <c r="CU13" i="106" s="1"/>
  <c r="CV13" i="106" s="1"/>
  <c r="CW13" i="106" s="1"/>
  <c r="CX13" i="106" s="1"/>
  <c r="CY13" i="106" s="1"/>
  <c r="CZ13" i="106" s="1"/>
  <c r="DA13" i="106" s="1"/>
  <c r="DB13" i="106" s="1"/>
  <c r="DC13" i="106" s="1"/>
  <c r="DD13" i="106" s="1"/>
  <c r="DE13" i="106" s="1"/>
  <c r="DF13" i="106" s="1"/>
  <c r="DG13" i="106" s="1"/>
  <c r="DH13" i="106" s="1"/>
  <c r="DI13" i="106" s="1"/>
  <c r="DJ13" i="106" s="1"/>
  <c r="DK13" i="106" s="1"/>
  <c r="DL13" i="106" s="1"/>
  <c r="DM13" i="106" s="1"/>
  <c r="DN13" i="106" s="1"/>
  <c r="DO13" i="106" s="1"/>
  <c r="DP13" i="106" s="1"/>
  <c r="DQ13" i="106" s="1"/>
  <c r="DR13" i="106" s="1"/>
  <c r="DS13" i="106" s="1"/>
  <c r="DT13" i="106" s="1"/>
  <c r="DU13" i="106" s="1"/>
  <c r="AG15" i="106"/>
  <c r="AG2" i="106" s="1"/>
  <c r="AN15" i="106"/>
  <c r="AN2" i="106" s="1"/>
  <c r="AU15" i="106"/>
  <c r="AU2" i="106" s="1"/>
  <c r="BD2" i="106"/>
  <c r="BC15" i="106"/>
  <c r="BC2" i="106" s="1"/>
  <c r="BI15" i="106"/>
  <c r="BI2" i="106" s="1"/>
  <c r="CM15" i="106"/>
  <c r="CN2" i="106"/>
  <c r="F111" i="84"/>
  <c r="J18" i="85"/>
  <c r="DV13" i="106" l="1"/>
  <c r="DW13" i="106" s="1"/>
  <c r="DX13" i="106" s="1"/>
  <c r="DY13" i="106" s="1"/>
  <c r="DZ13" i="106" s="1"/>
  <c r="EA13" i="106" s="1"/>
  <c r="EB13" i="106" s="1"/>
  <c r="CM2" i="106"/>
  <c r="AE15" i="106"/>
  <c r="AF15" i="106"/>
  <c r="AF2" i="106" s="1"/>
  <c r="I110" i="87"/>
  <c r="F110" i="87"/>
  <c r="F109" i="87"/>
  <c r="F108" i="87"/>
  <c r="K107" i="87"/>
  <c r="F107" i="87"/>
  <c r="K106" i="87"/>
  <c r="I106" i="87"/>
  <c r="F106" i="87"/>
  <c r="F105" i="87"/>
  <c r="F104" i="87"/>
  <c r="K103" i="87"/>
  <c r="I103" i="87"/>
  <c r="F103" i="87"/>
  <c r="F102" i="87"/>
  <c r="F101" i="87"/>
  <c r="F100" i="87"/>
  <c r="K99" i="87"/>
  <c r="F99" i="87"/>
  <c r="F98" i="87"/>
  <c r="F97" i="87"/>
  <c r="F96" i="87"/>
  <c r="F95" i="87"/>
  <c r="I94" i="87"/>
  <c r="F94" i="87"/>
  <c r="E93" i="87"/>
  <c r="H92" i="87"/>
  <c r="E92" i="87"/>
  <c r="J91" i="87"/>
  <c r="E112" i="87"/>
  <c r="D49" i="87"/>
  <c r="D48" i="87"/>
  <c r="D47" i="87"/>
  <c r="D46" i="87"/>
  <c r="D45" i="87"/>
  <c r="D44" i="87"/>
  <c r="D43" i="87"/>
  <c r="D42" i="87"/>
  <c r="D41" i="87"/>
  <c r="D40" i="87"/>
  <c r="D39" i="87"/>
  <c r="D38" i="87"/>
  <c r="K108" i="87" s="1"/>
  <c r="D37" i="87"/>
  <c r="K102" i="87" s="1"/>
  <c r="D36" i="87"/>
  <c r="K109" i="87" s="1"/>
  <c r="D35" i="87"/>
  <c r="I107" i="87" s="1"/>
  <c r="D34" i="87"/>
  <c r="I105" i="87" s="1"/>
  <c r="D33" i="87"/>
  <c r="K110" i="87" s="1"/>
  <c r="D32" i="87"/>
  <c r="D31" i="87"/>
  <c r="D30" i="87"/>
  <c r="D29" i="87"/>
  <c r="D28" i="87"/>
  <c r="D27" i="87"/>
  <c r="D26" i="87"/>
  <c r="K95" i="87" s="1"/>
  <c r="D25" i="87"/>
  <c r="K94" i="87" s="1"/>
  <c r="D24" i="87"/>
  <c r="J92" i="87" s="1"/>
  <c r="D23" i="87"/>
  <c r="K104" i="87" s="1"/>
  <c r="D22" i="87"/>
  <c r="D21" i="87"/>
  <c r="K100" i="87" s="1"/>
  <c r="D20" i="87"/>
  <c r="D19" i="87"/>
  <c r="D18" i="87"/>
  <c r="K96" i="87" s="1"/>
  <c r="D17" i="87"/>
  <c r="I97" i="87" s="1"/>
  <c r="D16" i="87"/>
  <c r="I99" i="87" s="1"/>
  <c r="D15" i="87"/>
  <c r="K98" i="87" s="1"/>
  <c r="D14" i="87"/>
  <c r="D13" i="87"/>
  <c r="K101" i="87" s="1"/>
  <c r="D12" i="87"/>
  <c r="D11" i="87"/>
  <c r="H93" i="87" s="1"/>
  <c r="D10" i="87"/>
  <c r="H91" i="87" s="1"/>
  <c r="L4" i="87"/>
  <c r="Z8" i="93"/>
  <c r="Z9" i="93"/>
  <c r="F16" i="82"/>
  <c r="O18" i="82"/>
  <c r="O16" i="82"/>
  <c r="L20" i="82"/>
  <c r="L18" i="82"/>
  <c r="L16" i="82"/>
  <c r="I18" i="82"/>
  <c r="I16" i="82"/>
  <c r="I23" i="82"/>
  <c r="F18" i="82"/>
  <c r="C21" i="82"/>
  <c r="C17" i="82"/>
  <c r="C19" i="82"/>
  <c r="M23" i="82"/>
  <c r="J23" i="82"/>
  <c r="G23" i="82"/>
  <c r="D23" i="82"/>
  <c r="G4" i="82"/>
  <c r="EC13" i="106" l="1"/>
  <c r="ED13" i="106" s="1"/>
  <c r="EE13" i="106" s="1"/>
  <c r="EF13" i="106" s="1"/>
  <c r="EG13" i="106" s="1"/>
  <c r="EH13" i="106" s="1"/>
  <c r="EI13" i="106" s="1"/>
  <c r="EJ13" i="106" s="1"/>
  <c r="H112" i="87"/>
  <c r="I102" i="87"/>
  <c r="I100" i="87"/>
  <c r="K105" i="87"/>
  <c r="I108" i="87"/>
  <c r="I95" i="87"/>
  <c r="I98" i="87"/>
  <c r="I109" i="87"/>
  <c r="I101" i="87"/>
  <c r="J93" i="87"/>
  <c r="J112" i="87" s="1"/>
  <c r="I96" i="87"/>
  <c r="I104" i="87"/>
  <c r="K97" i="87"/>
  <c r="O23" i="82"/>
  <c r="L23" i="82"/>
  <c r="F23" i="82"/>
  <c r="C23" i="82"/>
  <c r="C31" i="82"/>
  <c r="K22" i="100"/>
  <c r="X7" i="100"/>
  <c r="B103" i="54"/>
  <c r="L60" i="54"/>
  <c r="A1" i="54"/>
  <c r="E6" i="94"/>
  <c r="E5" i="94"/>
  <c r="EK13" i="106" l="1"/>
  <c r="EL13" i="106" s="1"/>
  <c r="EM13" i="106" s="1"/>
  <c r="EN13" i="106" s="1"/>
  <c r="EO13" i="106" s="1"/>
  <c r="EP13" i="106" s="1"/>
  <c r="EQ13" i="106" s="1"/>
  <c r="ER13" i="106" s="1"/>
  <c r="ES13" i="106" s="1"/>
  <c r="ET13" i="106" s="1"/>
  <c r="EU13" i="106" s="1"/>
  <c r="EV13" i="106" s="1"/>
  <c r="EW13" i="106" s="1"/>
  <c r="EX13" i="106" s="1"/>
  <c r="EY13" i="106" s="1"/>
  <c r="EZ13" i="106" s="1"/>
  <c r="FA13" i="106" s="1"/>
  <c r="FB13" i="106" s="1"/>
  <c r="FC13" i="106" s="1"/>
  <c r="FD13" i="106" s="1"/>
  <c r="FE13" i="106" s="1"/>
  <c r="FF13" i="106" s="1"/>
  <c r="FG13" i="106" s="1"/>
  <c r="FH13" i="106" s="1"/>
  <c r="FI13" i="106" s="1"/>
  <c r="FJ13" i="106" s="1"/>
  <c r="FK13" i="106" s="1"/>
  <c r="FL13" i="106" s="1"/>
  <c r="FM13" i="106" s="1"/>
  <c r="FN13" i="106" s="1"/>
  <c r="FO13" i="106" s="1"/>
  <c r="FP13" i="106" s="1"/>
  <c r="FQ13" i="106" s="1"/>
  <c r="FR13" i="106" s="1"/>
  <c r="FS13" i="106" s="1"/>
  <c r="FT13" i="106" s="1"/>
  <c r="FU13" i="106" s="1"/>
  <c r="FV13" i="106" s="1"/>
  <c r="FW13" i="106" s="1"/>
  <c r="FX13" i="106" s="1"/>
  <c r="FY13" i="106" s="1"/>
  <c r="FZ13" i="106" s="1"/>
  <c r="GA13" i="106" s="1"/>
  <c r="GB13" i="106" s="1"/>
  <c r="GC13" i="106" s="1"/>
  <c r="GD13" i="106" s="1"/>
  <c r="GE13" i="106" s="1"/>
  <c r="GF13" i="106" s="1"/>
  <c r="GG13" i="106" s="1"/>
  <c r="GH13" i="106" s="1"/>
  <c r="GI13" i="106" s="1"/>
  <c r="GJ13" i="106" s="1"/>
  <c r="GK13" i="106" s="1"/>
  <c r="GL13" i="106" s="1"/>
  <c r="GM13" i="106" s="1"/>
  <c r="GN13" i="106" s="1"/>
  <c r="GO13" i="106" s="1"/>
  <c r="GP13" i="106" s="1"/>
  <c r="GQ13" i="106" s="1"/>
  <c r="GR13" i="106" s="1"/>
  <c r="GS13" i="106" s="1"/>
  <c r="GT13" i="106" s="1"/>
  <c r="GU13" i="106" s="1"/>
  <c r="GV13" i="106" s="1"/>
  <c r="GW13" i="106" s="1"/>
  <c r="GX13" i="106" s="1"/>
  <c r="GY13" i="106" s="1"/>
  <c r="GZ13" i="106" s="1"/>
  <c r="HA13" i="106" s="1"/>
  <c r="HB13" i="106" s="1"/>
  <c r="HC13" i="106" s="1"/>
  <c r="HD13" i="106" s="1"/>
  <c r="HE13" i="106" s="1"/>
  <c r="HF13" i="106" s="1"/>
  <c r="HG13" i="106" s="1"/>
  <c r="HH13" i="106" s="1"/>
  <c r="HI13" i="106" s="1"/>
  <c r="HJ13" i="106" s="1"/>
  <c r="HK13" i="106" s="1"/>
  <c r="HL13" i="106" s="1"/>
  <c r="HM13" i="106" s="1"/>
  <c r="HN13" i="106" s="1"/>
  <c r="HO13" i="106" s="1"/>
  <c r="HP13" i="106" s="1"/>
  <c r="HQ13" i="106" s="1"/>
  <c r="HR13" i="106" s="1"/>
  <c r="HS13" i="106" s="1"/>
  <c r="HT13" i="106" s="1"/>
  <c r="HU13" i="106" s="1"/>
  <c r="HV13" i="106" s="1"/>
  <c r="HW13" i="106" s="1"/>
  <c r="HX13" i="106" s="1"/>
  <c r="HY13" i="106" s="1"/>
  <c r="HZ13" i="106" s="1"/>
  <c r="IA13" i="106" s="1"/>
  <c r="IB13" i="106" s="1"/>
  <c r="IC13" i="106" s="1"/>
  <c r="ID13" i="106" s="1"/>
  <c r="IE13" i="106" s="1"/>
  <c r="IF13" i="106" s="1"/>
  <c r="IG13" i="106" s="1"/>
  <c r="IH13" i="106" s="1"/>
  <c r="II13" i="106" s="1"/>
  <c r="IJ13" i="106" s="1"/>
  <c r="IK13" i="106" s="1"/>
  <c r="IL13" i="106" s="1"/>
  <c r="IM13" i="106" s="1"/>
  <c r="IN13" i="106" s="1"/>
  <c r="IO13" i="106" s="1"/>
  <c r="IP13" i="106" s="1"/>
  <c r="IQ13" i="106" s="1"/>
  <c r="IR13" i="106" s="1"/>
  <c r="I112" i="87"/>
  <c r="D21" i="24"/>
  <c r="D20" i="24"/>
  <c r="D3" i="25" s="1"/>
  <c r="D19" i="24"/>
  <c r="G13" i="24"/>
  <c r="G10" i="24"/>
  <c r="W9" i="81"/>
  <c r="W8" i="81"/>
  <c r="AA5" i="78"/>
  <c r="L24" i="75"/>
  <c r="G21" i="75"/>
  <c r="G23" i="75" s="1"/>
  <c r="D47" i="74"/>
  <c r="B11" i="73"/>
  <c r="KI15" i="106" s="1"/>
  <c r="KI2" i="106" s="1"/>
  <c r="B6" i="72"/>
  <c r="I119" i="54"/>
  <c r="F119" i="54"/>
  <c r="D119" i="54"/>
  <c r="B119" i="54"/>
  <c r="I110" i="54"/>
  <c r="F110" i="54"/>
  <c r="D110" i="54"/>
  <c r="B110" i="54"/>
  <c r="K103" i="54"/>
  <c r="N90" i="54"/>
  <c r="N89" i="54"/>
  <c r="N88" i="54"/>
  <c r="E80" i="54"/>
  <c r="FI15" i="106" s="1"/>
  <c r="B80" i="54"/>
  <c r="FH15" i="106" s="1"/>
  <c r="J72" i="54"/>
  <c r="ET15" i="106" s="1"/>
  <c r="ET2" i="106" s="1"/>
  <c r="H72" i="54"/>
  <c r="ES15" i="106" s="1"/>
  <c r="E71" i="54"/>
  <c r="EN15" i="106" s="1"/>
  <c r="B71" i="54"/>
  <c r="EM15" i="106" s="1"/>
  <c r="V56" i="54"/>
  <c r="Q56" i="54"/>
  <c r="L56" i="54"/>
  <c r="G56" i="54"/>
  <c r="H33" i="54"/>
  <c r="A33" i="54"/>
  <c r="L15" i="106" s="1"/>
  <c r="L2" i="106" s="1"/>
  <c r="H3" i="53"/>
  <c r="O46" i="24"/>
  <c r="G6" i="95"/>
  <c r="G5" i="95"/>
  <c r="F107" i="65"/>
  <c r="U18" i="65"/>
  <c r="G8" i="82"/>
  <c r="G6" i="82"/>
  <c r="N23" i="92"/>
  <c r="M23" i="92"/>
  <c r="F23" i="92"/>
  <c r="N22" i="92"/>
  <c r="M22" i="92"/>
  <c r="F22" i="92"/>
  <c r="N21" i="92"/>
  <c r="M21" i="92"/>
  <c r="F21" i="92"/>
  <c r="N20" i="92"/>
  <c r="M20" i="92"/>
  <c r="F20" i="92"/>
  <c r="N19" i="92"/>
  <c r="M19" i="92"/>
  <c r="F19" i="92"/>
  <c r="N18" i="92"/>
  <c r="M18" i="92"/>
  <c r="F18" i="92"/>
  <c r="N17" i="92"/>
  <c r="M17" i="92"/>
  <c r="F17" i="92"/>
  <c r="N16" i="92"/>
  <c r="M16" i="92"/>
  <c r="F16" i="92"/>
  <c r="N15" i="92"/>
  <c r="M15" i="92"/>
  <c r="F15" i="92"/>
  <c r="N14" i="92"/>
  <c r="M14" i="92"/>
  <c r="F14" i="92"/>
  <c r="N13" i="92"/>
  <c r="M13" i="92"/>
  <c r="F13" i="92"/>
  <c r="N12" i="92"/>
  <c r="M12" i="92"/>
  <c r="F12" i="92"/>
  <c r="N11" i="92"/>
  <c r="M11" i="92"/>
  <c r="F11" i="92"/>
  <c r="N10" i="92"/>
  <c r="M10" i="92"/>
  <c r="F10" i="92"/>
  <c r="P85" i="91"/>
  <c r="P72" i="91"/>
  <c r="P71" i="91"/>
  <c r="P70" i="91"/>
  <c r="P69" i="91"/>
  <c r="P68" i="91"/>
  <c r="P67" i="91"/>
  <c r="P66" i="91"/>
  <c r="P65" i="91"/>
  <c r="P64" i="91"/>
  <c r="P63" i="91"/>
  <c r="P62" i="91"/>
  <c r="P61" i="91"/>
  <c r="P60" i="91"/>
  <c r="P59" i="91"/>
  <c r="P58" i="91"/>
  <c r="P57" i="91"/>
  <c r="P56" i="91"/>
  <c r="P55" i="91"/>
  <c r="P54" i="91"/>
  <c r="P53" i="91"/>
  <c r="P52" i="91"/>
  <c r="P51" i="91"/>
  <c r="P50" i="91"/>
  <c r="P49" i="91"/>
  <c r="P48" i="91"/>
  <c r="P47" i="91"/>
  <c r="P46" i="91"/>
  <c r="P45" i="91"/>
  <c r="P44" i="91"/>
  <c r="P43" i="91"/>
  <c r="P42" i="91"/>
  <c r="P41" i="91"/>
  <c r="P40" i="91"/>
  <c r="P39" i="91"/>
  <c r="P38" i="91"/>
  <c r="P37" i="91"/>
  <c r="P36" i="91"/>
  <c r="P35" i="91"/>
  <c r="P34" i="91"/>
  <c r="P33" i="91"/>
  <c r="P32" i="91"/>
  <c r="P31" i="91"/>
  <c r="P30" i="91"/>
  <c r="P29" i="91"/>
  <c r="P28" i="91"/>
  <c r="P27" i="91"/>
  <c r="P26" i="91"/>
  <c r="P25" i="91"/>
  <c r="P24" i="91"/>
  <c r="P23" i="91"/>
  <c r="P22" i="91"/>
  <c r="P21" i="91"/>
  <c r="P20" i="91"/>
  <c r="P19" i="91"/>
  <c r="P18" i="91"/>
  <c r="P17" i="91"/>
  <c r="P16" i="91"/>
  <c r="P15" i="91"/>
  <c r="P14" i="91"/>
  <c r="P13" i="91"/>
  <c r="P12" i="91"/>
  <c r="P11" i="91"/>
  <c r="P10" i="91"/>
  <c r="P9" i="91"/>
  <c r="P8" i="91"/>
  <c r="P7" i="91"/>
  <c r="P6" i="91"/>
  <c r="N22" i="89"/>
  <c r="M22" i="89"/>
  <c r="F22" i="89"/>
  <c r="N21" i="89"/>
  <c r="M21" i="89"/>
  <c r="F21" i="89"/>
  <c r="N20" i="89"/>
  <c r="M20" i="89"/>
  <c r="F20" i="89"/>
  <c r="N19" i="89"/>
  <c r="M19" i="89"/>
  <c r="F19" i="89"/>
  <c r="N18" i="89"/>
  <c r="M18" i="89"/>
  <c r="F18" i="89"/>
  <c r="N17" i="89"/>
  <c r="M17" i="89"/>
  <c r="F17" i="89"/>
  <c r="N16" i="89"/>
  <c r="M16" i="89"/>
  <c r="F16" i="89"/>
  <c r="N15" i="89"/>
  <c r="M15" i="89"/>
  <c r="F15" i="89"/>
  <c r="N14" i="89"/>
  <c r="M14" i="89"/>
  <c r="F14" i="89"/>
  <c r="N13" i="89"/>
  <c r="M13" i="89"/>
  <c r="F13" i="89"/>
  <c r="N12" i="89"/>
  <c r="M12" i="89"/>
  <c r="F12" i="89"/>
  <c r="N11" i="89"/>
  <c r="M11" i="89"/>
  <c r="F11" i="89"/>
  <c r="N10" i="89"/>
  <c r="M10" i="89"/>
  <c r="F10" i="89"/>
  <c r="N9" i="89"/>
  <c r="M9" i="89"/>
  <c r="F9" i="89"/>
  <c r="N8" i="89"/>
  <c r="M8" i="89"/>
  <c r="F8" i="89"/>
  <c r="E25" i="75" l="1"/>
  <c r="IS13" i="106"/>
  <c r="IT13" i="106" s="1"/>
  <c r="IU13" i="106" s="1"/>
  <c r="IV13" i="106" s="1"/>
  <c r="IW13" i="106" s="1"/>
  <c r="IX13" i="106" s="1"/>
  <c r="IY13" i="106" s="1"/>
  <c r="IZ13" i="106" s="1"/>
  <c r="JA13" i="106" s="1"/>
  <c r="JB13" i="106" s="1"/>
  <c r="JC13" i="106" s="1"/>
  <c r="GY15" i="106"/>
  <c r="FF15" i="106"/>
  <c r="FF2" i="106" s="1"/>
  <c r="FI2" i="106"/>
  <c r="FH2" i="106"/>
  <c r="FG15" i="106"/>
  <c r="FG2" i="106" s="1"/>
  <c r="EM2" i="106"/>
  <c r="EL15" i="106"/>
  <c r="EL2" i="106" s="1"/>
  <c r="ER15" i="106"/>
  <c r="ER2" i="106" s="1"/>
  <c r="EQ15" i="106"/>
  <c r="EQ2" i="106" s="1"/>
  <c r="ES2" i="106"/>
  <c r="EK15" i="106"/>
  <c r="EK2" i="106" s="1"/>
  <c r="EN2" i="106"/>
  <c r="N110" i="54"/>
  <c r="P110" i="54" s="1"/>
  <c r="N119" i="54"/>
  <c r="P119" i="54" s="1"/>
  <c r="A274" i="54" s="1"/>
  <c r="P72" i="54"/>
  <c r="EU15" i="106" s="1"/>
  <c r="EU2" i="106" s="1"/>
  <c r="N80" i="54"/>
  <c r="S80" i="54" s="1"/>
  <c r="P88" i="54"/>
  <c r="S88" i="54" s="1"/>
  <c r="P71" i="54"/>
  <c r="EO15" i="106" s="1"/>
  <c r="EO2" i="106" s="1"/>
  <c r="JD13" i="106" l="1"/>
  <c r="JE13" i="106" s="1"/>
  <c r="JF13" i="106" s="1"/>
  <c r="JG13" i="106" s="1"/>
  <c r="JH13" i="106" s="1"/>
  <c r="JI13" i="106" s="1"/>
  <c r="JJ13" i="106" s="1"/>
  <c r="JK13" i="106" s="1"/>
  <c r="JL13" i="106" s="1"/>
  <c r="JM13" i="106" s="1"/>
  <c r="JN13" i="106" s="1"/>
  <c r="JO13" i="106" s="1"/>
  <c r="JP13" i="106" s="1"/>
  <c r="JQ13" i="106" s="1"/>
  <c r="JR13" i="106" s="1"/>
  <c r="JS13" i="106" s="1"/>
  <c r="JT13" i="106" s="1"/>
  <c r="JU13" i="106" s="1"/>
  <c r="JV13" i="106" s="1"/>
  <c r="JW13" i="106" s="1"/>
  <c r="JX13" i="106" s="1"/>
  <c r="JY13" i="106" s="1"/>
  <c r="JZ13" i="106" s="1"/>
  <c r="KA13" i="106" s="1"/>
  <c r="KB13" i="106" s="1"/>
  <c r="KC13" i="106" s="1"/>
  <c r="KD13" i="106" s="1"/>
  <c r="KE13" i="106" s="1"/>
  <c r="KF13" i="106" s="1"/>
  <c r="KG13" i="106" s="1"/>
  <c r="KH13" i="106" s="1"/>
  <c r="KI13" i="106" s="1"/>
  <c r="KJ13" i="106" s="1"/>
  <c r="KK13" i="106" s="1"/>
  <c r="KL13" i="106" s="1"/>
  <c r="KM13" i="106" s="1"/>
  <c r="KN13" i="106" s="1"/>
  <c r="KO13" i="106" s="1"/>
  <c r="KP13" i="106" s="1"/>
  <c r="KQ13" i="106" s="1"/>
  <c r="KR13" i="106" s="1"/>
  <c r="KS13" i="106" s="1"/>
  <c r="KT13" i="106" s="1"/>
  <c r="KU13" i="106" s="1"/>
  <c r="KV13" i="106" s="1"/>
  <c r="KW13" i="106" s="1"/>
  <c r="KX13" i="106" s="1"/>
  <c r="GJ15" i="106"/>
  <c r="GJ2" i="106" s="1"/>
  <c r="A266" i="54"/>
  <c r="A270" i="54"/>
  <c r="GZ15" i="106"/>
  <c r="GZ2" i="106" s="1"/>
  <c r="A262" i="54"/>
  <c r="FJ15" i="106"/>
  <c r="FJ2" i="106" s="1"/>
  <c r="GY2" i="106"/>
  <c r="GX15" i="106"/>
  <c r="GX2" i="106" s="1"/>
  <c r="HF15" i="106"/>
  <c r="Y2" i="85"/>
  <c r="G6" i="65"/>
  <c r="A248" i="54" l="1"/>
  <c r="HL15" i="106"/>
  <c r="HL2" i="106" s="1"/>
  <c r="LB13" i="106"/>
  <c r="LC13" i="106" s="1"/>
  <c r="LD13" i="106" s="1"/>
  <c r="LE13" i="106" s="1"/>
  <c r="LF13" i="106" s="1"/>
  <c r="LG13" i="106" s="1"/>
  <c r="LH13" i="106" s="1"/>
  <c r="LI13" i="106" s="1"/>
  <c r="LJ13" i="106" s="1"/>
  <c r="LK13" i="106" s="1"/>
  <c r="LL13" i="106" s="1"/>
  <c r="LM13" i="106" s="1"/>
  <c r="LN13" i="106" s="1"/>
  <c r="LO13" i="106" s="1"/>
  <c r="LP13" i="106" s="1"/>
  <c r="LQ13" i="106" s="1"/>
  <c r="LR13" i="106" s="1"/>
  <c r="LS13" i="106" s="1"/>
  <c r="LT13" i="106" s="1"/>
  <c r="LU13" i="106" s="1"/>
  <c r="LV13" i="106" s="1"/>
  <c r="LW13" i="106" s="1"/>
  <c r="LX13" i="106" s="1"/>
  <c r="LY13" i="106" s="1"/>
  <c r="LZ13" i="106" s="1"/>
  <c r="MA13" i="106" s="1"/>
  <c r="MB13" i="106" s="1"/>
  <c r="MC13" i="106" s="1"/>
  <c r="MD13" i="106" s="1"/>
  <c r="ME13" i="106" s="1"/>
  <c r="MF13" i="106" s="1"/>
  <c r="MG13" i="106" s="1"/>
  <c r="MH13" i="106" s="1"/>
  <c r="MI13" i="106" s="1"/>
  <c r="MJ13" i="106" s="1"/>
  <c r="MK13" i="106" s="1"/>
  <c r="ML13" i="106" s="1"/>
  <c r="MM13" i="106" s="1"/>
  <c r="MN13" i="106" s="1"/>
  <c r="MO13" i="106" s="1"/>
  <c r="MP13" i="106" s="1"/>
  <c r="MQ13" i="106" s="1"/>
  <c r="MR13" i="106" s="1"/>
  <c r="MS13" i="106" s="1"/>
  <c r="MT13" i="106" s="1"/>
  <c r="MU13" i="106" s="1"/>
  <c r="MV13" i="106" s="1"/>
  <c r="MW13" i="106" s="1"/>
  <c r="MX13" i="106" s="1"/>
  <c r="KY13" i="106"/>
  <c r="HF2" i="106"/>
  <c r="HE15" i="106"/>
  <c r="HE2" i="106" s="1"/>
  <c r="AA33" i="85"/>
  <c r="K106" i="84"/>
  <c r="I106" i="84"/>
  <c r="Z28" i="85" s="1"/>
  <c r="K103" i="84"/>
  <c r="I103" i="84"/>
  <c r="Z25" i="85" s="1"/>
  <c r="K41" i="86"/>
  <c r="J41" i="86"/>
  <c r="E41" i="86"/>
  <c r="K40" i="86"/>
  <c r="J40" i="86"/>
  <c r="E40" i="86"/>
  <c r="K39" i="86"/>
  <c r="J39" i="86"/>
  <c r="E39" i="86"/>
  <c r="K38" i="86"/>
  <c r="J38" i="86"/>
  <c r="E38" i="86"/>
  <c r="I37" i="86"/>
  <c r="D37" i="86"/>
  <c r="I36" i="86"/>
  <c r="D36" i="86"/>
  <c r="I35" i="86"/>
  <c r="D35" i="86"/>
  <c r="H29" i="86"/>
  <c r="G29" i="86"/>
  <c r="I10" i="86"/>
  <c r="I11" i="86" s="1"/>
  <c r="I12" i="86" s="1"/>
  <c r="I13" i="86" s="1"/>
  <c r="I14" i="86" s="1"/>
  <c r="I15" i="86" s="1"/>
  <c r="I16" i="86" s="1"/>
  <c r="I17" i="86" s="1"/>
  <c r="I18" i="86" s="1"/>
  <c r="I19" i="86" s="1"/>
  <c r="I20" i="86" s="1"/>
  <c r="I21" i="86" s="1"/>
  <c r="I22" i="86" s="1"/>
  <c r="I23" i="86" s="1"/>
  <c r="I24" i="86" s="1"/>
  <c r="I25" i="86" s="1"/>
  <c r="I26" i="86" s="1"/>
  <c r="I27" i="86" s="1"/>
  <c r="I9" i="86"/>
  <c r="MY13" i="106" l="1"/>
  <c r="MZ13" i="106" s="1"/>
  <c r="NA13" i="106" s="1"/>
  <c r="NB13" i="106" s="1"/>
  <c r="NC13" i="106" s="1"/>
  <c r="ND13" i="106" s="1"/>
  <c r="NE13" i="106" s="1"/>
  <c r="NF13" i="106" s="1"/>
  <c r="NG13" i="106" s="1"/>
  <c r="NH13" i="106" s="1"/>
  <c r="E112" i="84"/>
  <c r="D43" i="86"/>
  <c r="E42" i="86" s="1"/>
  <c r="E43" i="86" s="1"/>
  <c r="I29" i="86"/>
  <c r="I43" i="86"/>
  <c r="J42" i="86" s="1"/>
  <c r="J43" i="86" s="1"/>
  <c r="NK13" i="106" l="1"/>
  <c r="NL13" i="106" s="1"/>
  <c r="NM13" i="106" s="1"/>
  <c r="NN13" i="106" s="1"/>
  <c r="NO13" i="106" s="1"/>
  <c r="NP13" i="106" s="1"/>
  <c r="NQ13" i="106" s="1"/>
  <c r="NR13" i="106" s="1"/>
  <c r="NS13" i="106" s="1"/>
  <c r="NT13" i="106" s="1"/>
  <c r="NU13" i="106" s="1"/>
  <c r="NV13" i="106" s="1"/>
  <c r="NW13" i="106" s="1"/>
  <c r="NX13" i="106" s="1"/>
  <c r="NY13" i="106" s="1"/>
  <c r="NZ13" i="106" s="1"/>
  <c r="OA13" i="106" s="1"/>
  <c r="OB13" i="106" s="1"/>
  <c r="NI13" i="106"/>
  <c r="S48" i="85"/>
  <c r="M48" i="85"/>
  <c r="J48" i="85"/>
  <c r="S44" i="85"/>
  <c r="P44" i="85"/>
  <c r="S43" i="85"/>
  <c r="P43" i="85"/>
  <c r="S42" i="85"/>
  <c r="P42" i="85"/>
  <c r="S41" i="85"/>
  <c r="P41" i="85"/>
  <c r="J28" i="85"/>
  <c r="J25" i="85"/>
  <c r="D49" i="84"/>
  <c r="D48" i="84"/>
  <c r="D47" i="84"/>
  <c r="D46" i="84"/>
  <c r="D45" i="84"/>
  <c r="D44" i="84"/>
  <c r="D43" i="84"/>
  <c r="D42" i="84"/>
  <c r="D41" i="84"/>
  <c r="D40" i="84"/>
  <c r="D39" i="84"/>
  <c r="D38" i="84"/>
  <c r="D37" i="84"/>
  <c r="D36" i="84"/>
  <c r="D35" i="84"/>
  <c r="D34" i="84"/>
  <c r="D33" i="84"/>
  <c r="D32" i="84"/>
  <c r="D31" i="84"/>
  <c r="D30" i="84"/>
  <c r="D29" i="84"/>
  <c r="D28" i="84"/>
  <c r="D27" i="84"/>
  <c r="D26" i="84"/>
  <c r="D25" i="84"/>
  <c r="D24" i="84"/>
  <c r="D23" i="84"/>
  <c r="D22" i="84"/>
  <c r="D21" i="84"/>
  <c r="D20" i="84"/>
  <c r="D19" i="84"/>
  <c r="D18" i="84"/>
  <c r="D17" i="84"/>
  <c r="D16" i="84"/>
  <c r="D15" i="84"/>
  <c r="D14" i="84"/>
  <c r="D13" i="84"/>
  <c r="D12" i="84"/>
  <c r="D11" i="84"/>
  <c r="D10" i="84"/>
  <c r="K101" i="84" l="1"/>
  <c r="I101" i="84"/>
  <c r="Z23" i="85" s="1"/>
  <c r="J23" i="85" s="1"/>
  <c r="I100" i="84"/>
  <c r="Z22" i="85" s="1"/>
  <c r="J22" i="85" s="1"/>
  <c r="K100" i="84"/>
  <c r="K102" i="84"/>
  <c r="I102" i="84"/>
  <c r="Z24" i="85" s="1"/>
  <c r="J24" i="85" s="1"/>
  <c r="J93" i="84"/>
  <c r="H93" i="84"/>
  <c r="K108" i="84"/>
  <c r="I108" i="84"/>
  <c r="Z30" i="85" s="1"/>
  <c r="J30" i="85" s="1"/>
  <c r="K104" i="84"/>
  <c r="Z26" i="85"/>
  <c r="J26" i="85" s="1"/>
  <c r="K99" i="84"/>
  <c r="I99" i="84"/>
  <c r="Z21" i="85" s="1"/>
  <c r="J21" i="85" s="1"/>
  <c r="K107" i="84"/>
  <c r="I107" i="84"/>
  <c r="Z29" i="85" s="1"/>
  <c r="J29" i="85" s="1"/>
  <c r="I97" i="84"/>
  <c r="J19" i="85" s="1"/>
  <c r="K97" i="84"/>
  <c r="K109" i="84"/>
  <c r="I109" i="84"/>
  <c r="Z31" i="85" s="1"/>
  <c r="J31" i="85" s="1"/>
  <c r="K98" i="84"/>
  <c r="I98" i="84"/>
  <c r="Z20" i="85" s="1"/>
  <c r="J20" i="85" s="1"/>
  <c r="J92" i="84"/>
  <c r="H92" i="84"/>
  <c r="J91" i="84"/>
  <c r="K94" i="84"/>
  <c r="K110" i="84"/>
  <c r="I110" i="84"/>
  <c r="Z32" i="85" s="1"/>
  <c r="J32" i="85" s="1"/>
  <c r="K96" i="84"/>
  <c r="I96" i="84"/>
  <c r="K95" i="84"/>
  <c r="I95" i="84"/>
  <c r="I105" i="84"/>
  <c r="Z27" i="85" s="1"/>
  <c r="J27" i="85" s="1"/>
  <c r="K105" i="84"/>
  <c r="F111" i="87" l="1"/>
  <c r="F112" i="87" s="1"/>
  <c r="K111" i="87"/>
  <c r="K112" i="87" s="1"/>
  <c r="Z33" i="85"/>
  <c r="J112" i="84"/>
  <c r="I112" i="84"/>
  <c r="H112" i="84"/>
  <c r="F112" i="84"/>
  <c r="K111" i="84"/>
  <c r="K112" i="84" s="1"/>
  <c r="J33" i="85"/>
  <c r="D15" i="69" l="1"/>
  <c r="D43" i="69"/>
  <c r="U20" i="65"/>
  <c r="U21" i="65"/>
  <c r="U22" i="65"/>
  <c r="U23" i="65"/>
  <c r="U24" i="65"/>
  <c r="U25" i="65"/>
  <c r="U26" i="65"/>
  <c r="U27" i="65"/>
  <c r="U28" i="65"/>
  <c r="U29" i="65"/>
  <c r="U30" i="65"/>
  <c r="U31" i="65"/>
  <c r="U32" i="65"/>
  <c r="U33" i="65"/>
  <c r="U34" i="65"/>
  <c r="U35" i="65"/>
  <c r="U36" i="65"/>
  <c r="U37" i="65"/>
  <c r="U38" i="65"/>
  <c r="U39" i="65"/>
  <c r="U40" i="65"/>
  <c r="U41" i="65"/>
  <c r="U42" i="65"/>
  <c r="U43" i="65"/>
  <c r="U44" i="65"/>
  <c r="U45" i="65"/>
  <c r="U46" i="65"/>
  <c r="U47" i="65"/>
  <c r="U48" i="65"/>
  <c r="U49" i="65"/>
  <c r="U50" i="65"/>
  <c r="U51" i="65"/>
  <c r="U52" i="65"/>
  <c r="U53" i="65"/>
  <c r="U54" i="65"/>
  <c r="U55" i="65"/>
  <c r="U56" i="65"/>
  <c r="U57" i="65"/>
  <c r="U58" i="65"/>
  <c r="U59" i="65"/>
  <c r="U60" i="65"/>
  <c r="U61" i="65"/>
  <c r="U62" i="65"/>
  <c r="U63" i="65"/>
  <c r="U64" i="65"/>
  <c r="U65" i="65"/>
  <c r="U66" i="65"/>
  <c r="U67" i="65"/>
  <c r="U68" i="65"/>
  <c r="U69" i="65"/>
  <c r="U70" i="65"/>
  <c r="U71" i="65"/>
  <c r="U72" i="65"/>
  <c r="U73" i="65"/>
  <c r="U74" i="65"/>
  <c r="U75" i="65"/>
  <c r="U76" i="65"/>
  <c r="U77" i="65"/>
  <c r="U78" i="65"/>
  <c r="U79" i="65"/>
  <c r="U80" i="65"/>
  <c r="U81" i="65"/>
  <c r="U82" i="65"/>
  <c r="U83" i="65"/>
  <c r="U84" i="65"/>
  <c r="U85" i="65"/>
  <c r="U86" i="65"/>
  <c r="U87" i="65"/>
  <c r="U88" i="65"/>
  <c r="U89" i="65"/>
  <c r="U90" i="65"/>
  <c r="U91" i="65"/>
  <c r="U92" i="65"/>
  <c r="U93" i="65"/>
  <c r="U94" i="65"/>
  <c r="U95" i="65"/>
  <c r="U96" i="65"/>
  <c r="U97" i="65"/>
  <c r="U98" i="65"/>
  <c r="U99" i="65"/>
  <c r="U100" i="65"/>
  <c r="U101" i="65"/>
  <c r="U102" i="65"/>
  <c r="U103" i="65"/>
  <c r="U104" i="65"/>
  <c r="U105" i="65"/>
  <c r="U19" i="65"/>
  <c r="V60" i="54"/>
  <c r="V59" i="54"/>
  <c r="V58" i="54"/>
  <c r="V57" i="54"/>
  <c r="Q62" i="54"/>
  <c r="Q61" i="54"/>
  <c r="Q60" i="54"/>
  <c r="Q59" i="54"/>
  <c r="Q58" i="54"/>
  <c r="Q57" i="54"/>
  <c r="L61" i="54"/>
  <c r="L59" i="54"/>
  <c r="L58" i="54"/>
  <c r="L57" i="54"/>
  <c r="G61" i="54"/>
  <c r="G60" i="54"/>
  <c r="G59" i="54"/>
  <c r="G58" i="54"/>
  <c r="G57" i="54"/>
  <c r="D48" i="74" l="1"/>
  <c r="D49" i="74"/>
  <c r="D50" i="74"/>
  <c r="D51" i="74"/>
  <c r="D52" i="74"/>
  <c r="B11" i="74"/>
  <c r="LR15" i="106" s="1"/>
  <c r="LR2" i="106" s="1"/>
  <c r="G8" i="65" l="1"/>
  <c r="HM15" i="106" l="1"/>
  <c r="HM2" i="106" s="1"/>
  <c r="F3" i="25"/>
  <c r="B3" i="25"/>
  <c r="O56" i="54" l="1"/>
  <c r="T56" i="54"/>
  <c r="E58" i="54"/>
  <c r="E56" i="54"/>
  <c r="J56" i="54"/>
  <c r="T71" i="54" l="1"/>
  <c r="A256" i="54" l="1"/>
  <c r="D49" i="69" l="1"/>
  <c r="D21" i="69"/>
  <c r="A259" i="54" l="1"/>
  <c r="O3" i="67" l="1"/>
  <c r="A277" i="54" l="1"/>
  <c r="A265" i="54"/>
  <c r="C3" i="58"/>
  <c r="T58" i="54" l="1"/>
  <c r="E61" i="54"/>
  <c r="E59" i="54"/>
  <c r="J60" i="54"/>
  <c r="J58" i="54"/>
  <c r="O61" i="54"/>
  <c r="O59" i="54"/>
  <c r="O57" i="54"/>
  <c r="T60" i="54"/>
  <c r="E57" i="54"/>
  <c r="E60" i="54"/>
  <c r="J61" i="54"/>
  <c r="J59" i="54"/>
  <c r="J57" i="54"/>
  <c r="O62" i="54"/>
  <c r="O60" i="54"/>
  <c r="O58" i="54"/>
  <c r="T59" i="54"/>
  <c r="T57" i="54"/>
  <c r="E44" i="69"/>
  <c r="E45" i="69"/>
  <c r="E46" i="69"/>
  <c r="E47" i="69"/>
  <c r="E48" i="69"/>
  <c r="E50" i="69"/>
  <c r="E51" i="69"/>
  <c r="E52" i="69"/>
  <c r="E53" i="69"/>
  <c r="E54" i="69"/>
  <c r="E55" i="69"/>
  <c r="E56" i="69"/>
  <c r="E57" i="69"/>
  <c r="E58" i="69"/>
  <c r="E59" i="69"/>
  <c r="E60" i="69"/>
  <c r="E61" i="69"/>
  <c r="E62" i="69"/>
  <c r="E63" i="69"/>
  <c r="E64" i="69"/>
  <c r="E65" i="69"/>
  <c r="E66" i="69"/>
  <c r="E67" i="69"/>
  <c r="E68" i="69"/>
  <c r="E69" i="69"/>
  <c r="E70" i="69"/>
  <c r="E43" i="69"/>
  <c r="D70" i="69"/>
  <c r="D69" i="69"/>
  <c r="D68" i="69"/>
  <c r="D67" i="69"/>
  <c r="D66" i="69"/>
  <c r="D65" i="69"/>
  <c r="D64" i="69"/>
  <c r="D63" i="69"/>
  <c r="D62" i="69"/>
  <c r="D61" i="69"/>
  <c r="D60" i="69"/>
  <c r="D59" i="69"/>
  <c r="D58" i="69"/>
  <c r="D57" i="69"/>
  <c r="D56" i="69"/>
  <c r="D55" i="69"/>
  <c r="D54" i="69"/>
  <c r="D53" i="69"/>
  <c r="D52" i="69"/>
  <c r="D51" i="69"/>
  <c r="D50" i="69"/>
  <c r="D48" i="69"/>
  <c r="D47" i="69"/>
  <c r="D46" i="69"/>
  <c r="D45" i="69"/>
  <c r="D44" i="69"/>
  <c r="D23" i="69"/>
  <c r="D24" i="69"/>
  <c r="D25" i="69"/>
  <c r="D26" i="69"/>
  <c r="D27" i="69"/>
  <c r="D28" i="69"/>
  <c r="D29" i="69"/>
  <c r="D30" i="69"/>
  <c r="D31" i="69"/>
  <c r="D32" i="69"/>
  <c r="D33" i="69"/>
  <c r="D34" i="69"/>
  <c r="D35" i="69"/>
  <c r="D36" i="69"/>
  <c r="D37" i="69"/>
  <c r="D38" i="69"/>
  <c r="D39" i="69"/>
  <c r="D40" i="69"/>
  <c r="D41" i="69"/>
  <c r="D42" i="69"/>
  <c r="D16" i="69"/>
  <c r="D17" i="69"/>
  <c r="D18" i="69"/>
  <c r="D19" i="69"/>
  <c r="D20" i="69"/>
  <c r="D22" i="69"/>
  <c r="I38" i="65"/>
  <c r="J38" i="65" s="1"/>
  <c r="Z22" i="100" l="1"/>
  <c r="I18" i="65"/>
  <c r="M56" i="54"/>
  <c r="N56" i="54" s="1"/>
  <c r="H56" i="54"/>
  <c r="I56" i="54" s="1"/>
  <c r="I21" i="65"/>
  <c r="J21" i="65" s="1"/>
  <c r="I49" i="65"/>
  <c r="H59" i="54"/>
  <c r="I59" i="54" s="1"/>
  <c r="R56" i="54"/>
  <c r="S56" i="54" s="1"/>
  <c r="W56" i="54"/>
  <c r="X56" i="54" s="1"/>
  <c r="I105" i="65"/>
  <c r="J105" i="65" s="1"/>
  <c r="I97" i="65"/>
  <c r="J97" i="65" s="1"/>
  <c r="I104" i="65"/>
  <c r="J104" i="65" s="1"/>
  <c r="I90" i="65"/>
  <c r="J90" i="65" s="1"/>
  <c r="I103" i="65"/>
  <c r="J103" i="65" s="1"/>
  <c r="I100" i="65"/>
  <c r="J100" i="65" s="1"/>
  <c r="I98" i="65"/>
  <c r="J98" i="65" s="1"/>
  <c r="I95" i="65"/>
  <c r="J95" i="65" s="1"/>
  <c r="I102" i="65"/>
  <c r="J102" i="65" s="1"/>
  <c r="I101" i="65"/>
  <c r="J101" i="65" s="1"/>
  <c r="I96" i="65"/>
  <c r="J96" i="65" s="1"/>
  <c r="I94" i="65"/>
  <c r="J94" i="65" s="1"/>
  <c r="I99" i="65"/>
  <c r="J99" i="65" s="1"/>
  <c r="I93" i="65"/>
  <c r="J93" i="65" s="1"/>
  <c r="I92" i="65"/>
  <c r="J92" i="65" s="1"/>
  <c r="I91" i="65"/>
  <c r="J91" i="65" s="1"/>
  <c r="K48" i="24"/>
  <c r="E63" i="54"/>
  <c r="M48" i="24"/>
  <c r="H48" i="24"/>
  <c r="E48" i="24"/>
  <c r="I27" i="65"/>
  <c r="J27" i="65" s="1"/>
  <c r="I64" i="65"/>
  <c r="J64" i="65" s="1"/>
  <c r="I74" i="65"/>
  <c r="J74" i="65" s="1"/>
  <c r="I82" i="65"/>
  <c r="J82" i="65" s="1"/>
  <c r="I66" i="65"/>
  <c r="J66" i="65" s="1"/>
  <c r="I72" i="65"/>
  <c r="J72" i="65" s="1"/>
  <c r="I80" i="65"/>
  <c r="J80" i="65" s="1"/>
  <c r="I88" i="65"/>
  <c r="J88" i="65" s="1"/>
  <c r="I61" i="65"/>
  <c r="J61" i="65" s="1"/>
  <c r="I65" i="65"/>
  <c r="J65" i="65" s="1"/>
  <c r="I69" i="65"/>
  <c r="J69" i="65" s="1"/>
  <c r="I73" i="65"/>
  <c r="J73" i="65" s="1"/>
  <c r="I77" i="65"/>
  <c r="J77" i="65" s="1"/>
  <c r="I81" i="65"/>
  <c r="J81" i="65" s="1"/>
  <c r="I85" i="65"/>
  <c r="J85" i="65" s="1"/>
  <c r="I89" i="65"/>
  <c r="J89" i="65" s="1"/>
  <c r="I68" i="65"/>
  <c r="J68" i="65" s="1"/>
  <c r="I78" i="65"/>
  <c r="J78" i="65" s="1"/>
  <c r="I86" i="65"/>
  <c r="J86" i="65" s="1"/>
  <c r="I62" i="65"/>
  <c r="J62" i="65" s="1"/>
  <c r="I70" i="65"/>
  <c r="J70" i="65" s="1"/>
  <c r="I76" i="65"/>
  <c r="J76" i="65" s="1"/>
  <c r="I84" i="65"/>
  <c r="J84" i="65" s="1"/>
  <c r="I63" i="65"/>
  <c r="J63" i="65" s="1"/>
  <c r="I67" i="65"/>
  <c r="J67" i="65" s="1"/>
  <c r="I71" i="65"/>
  <c r="J71" i="65" s="1"/>
  <c r="I75" i="65"/>
  <c r="J75" i="65" s="1"/>
  <c r="I79" i="65"/>
  <c r="J79" i="65" s="1"/>
  <c r="I83" i="65"/>
  <c r="J83" i="65" s="1"/>
  <c r="I87" i="65"/>
  <c r="J87" i="65" s="1"/>
  <c r="I25" i="65"/>
  <c r="J25" i="65" s="1"/>
  <c r="I53" i="65"/>
  <c r="J53" i="65" s="1"/>
  <c r="I50" i="65"/>
  <c r="J50" i="65" s="1"/>
  <c r="I55" i="65"/>
  <c r="J55" i="65" s="1"/>
  <c r="J49" i="65"/>
  <c r="I59" i="65"/>
  <c r="J59" i="65" s="1"/>
  <c r="I52" i="65"/>
  <c r="J52" i="65" s="1"/>
  <c r="I57" i="65"/>
  <c r="J57" i="65" s="1"/>
  <c r="I51" i="65"/>
  <c r="J51" i="65" s="1"/>
  <c r="I56" i="65"/>
  <c r="J56" i="65" s="1"/>
  <c r="I60" i="65"/>
  <c r="J60" i="65" s="1"/>
  <c r="I54" i="65"/>
  <c r="J54" i="65" s="1"/>
  <c r="I58" i="65"/>
  <c r="J58" i="65" s="1"/>
  <c r="H57" i="54"/>
  <c r="I57" i="54" s="1"/>
  <c r="I20" i="65"/>
  <c r="J20" i="65" s="1"/>
  <c r="J18" i="65"/>
  <c r="I47" i="65"/>
  <c r="J47" i="65" s="1"/>
  <c r="W58" i="54"/>
  <c r="X58" i="54" s="1"/>
  <c r="R60" i="54"/>
  <c r="S60" i="54" s="1"/>
  <c r="M60" i="54"/>
  <c r="N60" i="54" s="1"/>
  <c r="H58" i="54"/>
  <c r="I58" i="54" s="1"/>
  <c r="I42" i="65"/>
  <c r="J42" i="65" s="1"/>
  <c r="I34" i="65"/>
  <c r="J34" i="65" s="1"/>
  <c r="I30" i="65"/>
  <c r="J30" i="65" s="1"/>
  <c r="I24" i="65"/>
  <c r="J24" i="65" s="1"/>
  <c r="I48" i="65"/>
  <c r="J48" i="65" s="1"/>
  <c r="W57" i="54"/>
  <c r="X57" i="54" s="1"/>
  <c r="R59" i="54"/>
  <c r="S59" i="54" s="1"/>
  <c r="M59" i="54"/>
  <c r="N59" i="54" s="1"/>
  <c r="H61" i="54"/>
  <c r="I61" i="54" s="1"/>
  <c r="I41" i="65"/>
  <c r="J41" i="65" s="1"/>
  <c r="I37" i="65"/>
  <c r="J37" i="65" s="1"/>
  <c r="I33" i="65"/>
  <c r="J33" i="65" s="1"/>
  <c r="I29" i="65"/>
  <c r="J29" i="65" s="1"/>
  <c r="I45" i="65"/>
  <c r="J45" i="65" s="1"/>
  <c r="W60" i="54"/>
  <c r="X60" i="54" s="1"/>
  <c r="R58" i="54"/>
  <c r="S58" i="54" s="1"/>
  <c r="R62" i="54"/>
  <c r="S62" i="54" s="1"/>
  <c r="M58" i="54"/>
  <c r="N58" i="54" s="1"/>
  <c r="H60" i="54"/>
  <c r="I60" i="54" s="1"/>
  <c r="I44" i="65"/>
  <c r="J44" i="65" s="1"/>
  <c r="I40" i="65"/>
  <c r="J40" i="65" s="1"/>
  <c r="I36" i="65"/>
  <c r="J36" i="65" s="1"/>
  <c r="I32" i="65"/>
  <c r="J32" i="65" s="1"/>
  <c r="I28" i="65"/>
  <c r="J28" i="65" s="1"/>
  <c r="I22" i="65"/>
  <c r="J22" i="65" s="1"/>
  <c r="I26" i="65"/>
  <c r="J26" i="65" s="1"/>
  <c r="I46" i="65"/>
  <c r="J46" i="65" s="1"/>
  <c r="W59" i="54"/>
  <c r="X59" i="54" s="1"/>
  <c r="R57" i="54"/>
  <c r="S57" i="54" s="1"/>
  <c r="R61" i="54"/>
  <c r="S61" i="54" s="1"/>
  <c r="M57" i="54"/>
  <c r="N57" i="54" s="1"/>
  <c r="M61" i="54"/>
  <c r="N61" i="54" s="1"/>
  <c r="I43" i="65"/>
  <c r="J43" i="65" s="1"/>
  <c r="I39" i="65"/>
  <c r="J39" i="65" s="1"/>
  <c r="I35" i="65"/>
  <c r="J35" i="65" s="1"/>
  <c r="I31" i="65"/>
  <c r="J31" i="65" s="1"/>
  <c r="I19" i="65"/>
  <c r="J19" i="65" s="1"/>
  <c r="I23" i="65"/>
  <c r="J23" i="65" s="1"/>
  <c r="O63" i="54"/>
  <c r="J47" i="24" s="1"/>
  <c r="T63" i="54"/>
  <c r="L47" i="24" s="1"/>
  <c r="J63" i="54"/>
  <c r="G47" i="24" s="1"/>
  <c r="N33" i="54"/>
  <c r="I63" i="54" l="1"/>
  <c r="D47" i="24"/>
  <c r="C63" i="54"/>
  <c r="S63" i="54"/>
  <c r="N63" i="54"/>
  <c r="X63" i="54"/>
  <c r="DP15" i="106" l="1"/>
  <c r="U240" i="54"/>
  <c r="O47" i="24"/>
  <c r="F11" i="73"/>
  <c r="F15" i="73" s="1"/>
  <c r="KJ15" i="106" s="1"/>
  <c r="KJ2" i="106" s="1"/>
  <c r="F11" i="74"/>
  <c r="F15" i="74" s="1"/>
  <c r="LS15" i="106" s="1"/>
  <c r="LS2" i="106" s="1"/>
  <c r="J38" i="24"/>
  <c r="HN15" i="106" l="1"/>
  <c r="DP2" i="106"/>
  <c r="HN2" i="106" l="1"/>
  <c r="HT15" i="106"/>
  <c r="HT2" i="106" s="1"/>
  <c r="HP15" i="106"/>
  <c r="HP2" i="106" l="1"/>
  <c r="HQ2" i="106" s="1"/>
  <c r="HQ15" i="106"/>
  <c r="B64" i="24"/>
  <c r="G7" i="82"/>
  <c r="H3" i="25"/>
  <c r="G9" i="82"/>
  <c r="G5" i="82"/>
  <c r="S47" i="24" l="1"/>
</calcChain>
</file>

<file path=xl/sharedStrings.xml><?xml version="1.0" encoding="utf-8"?>
<sst xmlns="http://schemas.openxmlformats.org/spreadsheetml/2006/main" count="5656" uniqueCount="2565">
  <si>
    <t>水路</t>
    <rPh sb="0" eb="2">
      <t>スイロ</t>
    </rPh>
    <phoneticPr fontId="3"/>
  </si>
  <si>
    <t>農道</t>
    <rPh sb="0" eb="2">
      <t>ノウドウ</t>
    </rPh>
    <phoneticPr fontId="3"/>
  </si>
  <si>
    <t>ため池</t>
    <rPh sb="2" eb="3">
      <t>イケ</t>
    </rPh>
    <phoneticPr fontId="3"/>
  </si>
  <si>
    <t>田</t>
    <rPh sb="0" eb="1">
      <t>タ</t>
    </rPh>
    <phoneticPr fontId="3"/>
  </si>
  <si>
    <t>地目</t>
    <rPh sb="0" eb="2">
      <t>チモク</t>
    </rPh>
    <phoneticPr fontId="3"/>
  </si>
  <si>
    <t>草地</t>
    <rPh sb="0" eb="2">
      <t>クサチ</t>
    </rPh>
    <phoneticPr fontId="3"/>
  </si>
  <si>
    <t>畑</t>
    <rPh sb="0" eb="1">
      <t>ハタケ</t>
    </rPh>
    <phoneticPr fontId="3"/>
  </si>
  <si>
    <t>活動終了年度</t>
    <rPh sb="0" eb="2">
      <t>カツドウ</t>
    </rPh>
    <rPh sb="2" eb="4">
      <t>シュウリョウ</t>
    </rPh>
    <rPh sb="4" eb="6">
      <t>ネンド</t>
    </rPh>
    <phoneticPr fontId="3"/>
  </si>
  <si>
    <t>Ⅰ．地区の概要</t>
    <rPh sb="2" eb="4">
      <t>チク</t>
    </rPh>
    <rPh sb="5" eb="7">
      <t>ガイヨウ</t>
    </rPh>
    <phoneticPr fontId="3"/>
  </si>
  <si>
    <t>〇</t>
    <phoneticPr fontId="3"/>
  </si>
  <si>
    <t>計</t>
    <rPh sb="0" eb="1">
      <t>ケイ</t>
    </rPh>
    <phoneticPr fontId="3"/>
  </si>
  <si>
    <t>所在地</t>
    <rPh sb="0" eb="3">
      <t>ショザイチ</t>
    </rPh>
    <phoneticPr fontId="3"/>
  </si>
  <si>
    <t>＜活動の計画＞</t>
    <rPh sb="1" eb="3">
      <t>カツドウ</t>
    </rPh>
    <rPh sb="4" eb="6">
      <t>ケイカク</t>
    </rPh>
    <phoneticPr fontId="3"/>
  </si>
  <si>
    <t>別紙　</t>
    <rPh sb="0" eb="2">
      <t>ベッシ</t>
    </rPh>
    <phoneticPr fontId="3"/>
  </si>
  <si>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3"/>
  </si>
  <si>
    <t>＜施行注意＞</t>
    <rPh sb="1" eb="3">
      <t>セコウ</t>
    </rPh>
    <rPh sb="3" eb="5">
      <t>チュウイ</t>
    </rPh>
    <phoneticPr fontId="3"/>
  </si>
  <si>
    <t>交付金の
交付年数</t>
    <rPh sb="0" eb="3">
      <t>コウフキン</t>
    </rPh>
    <rPh sb="5" eb="7">
      <t>コウフ</t>
    </rPh>
    <rPh sb="7" eb="9">
      <t>ネンスウ</t>
    </rPh>
    <phoneticPr fontId="3"/>
  </si>
  <si>
    <t>農地維持支払</t>
  </si>
  <si>
    <t>中山間地域等
直接支払</t>
    <phoneticPr fontId="3"/>
  </si>
  <si>
    <t>環境保全型農業直接支払</t>
    <phoneticPr fontId="3"/>
  </si>
  <si>
    <t>採草放牧地</t>
    <rPh sb="0" eb="2">
      <t>サイソウ</t>
    </rPh>
    <rPh sb="2" eb="5">
      <t>ホウボクチ</t>
    </rPh>
    <phoneticPr fontId="3"/>
  </si>
  <si>
    <t>傾斜</t>
    <rPh sb="0" eb="2">
      <t>ケイシャ</t>
    </rPh>
    <phoneticPr fontId="3"/>
  </si>
  <si>
    <t>農業用施設
（多面支払）</t>
    <rPh sb="0" eb="3">
      <t>ノウギョウヨウ</t>
    </rPh>
    <rPh sb="3" eb="5">
      <t>シセツ</t>
    </rPh>
    <rPh sb="7" eb="9">
      <t>タメン</t>
    </rPh>
    <rPh sb="9" eb="11">
      <t>シハラ</t>
    </rPh>
    <phoneticPr fontId="3"/>
  </si>
  <si>
    <t>実施区域位置図</t>
    <rPh sb="0" eb="2">
      <t>ジッシ</t>
    </rPh>
    <rPh sb="2" eb="4">
      <t>クイキ</t>
    </rPh>
    <rPh sb="4" eb="7">
      <t>イチズ</t>
    </rPh>
    <phoneticPr fontId="3"/>
  </si>
  <si>
    <t>組織名称：</t>
    <phoneticPr fontId="3"/>
  </si>
  <si>
    <t>１号事業（多面支払）</t>
    <rPh sb="7" eb="9">
      <t>シハライ</t>
    </rPh>
    <phoneticPr fontId="3"/>
  </si>
  <si>
    <t>2号事業（中山間直払）</t>
  </si>
  <si>
    <t>３号事業（環境直払）</t>
    <rPh sb="5" eb="7">
      <t>カンキョウ</t>
    </rPh>
    <rPh sb="7" eb="9">
      <t>チョクバライ</t>
    </rPh>
    <phoneticPr fontId="3"/>
  </si>
  <si>
    <t>組織名</t>
    <phoneticPr fontId="3"/>
  </si>
  <si>
    <t>代表者氏名</t>
    <phoneticPr fontId="3"/>
  </si>
  <si>
    <t>□</t>
  </si>
  <si>
    <t>Ⅱ． １号事業（多面的機能支払）</t>
    <phoneticPr fontId="3"/>
  </si>
  <si>
    <t>中山間
直払</t>
    <rPh sb="0" eb="3">
      <t>チュウサンカン</t>
    </rPh>
    <rPh sb="4" eb="6">
      <t>チョクバライ</t>
    </rPh>
    <phoneticPr fontId="3"/>
  </si>
  <si>
    <t>環境
直払※２</t>
    <rPh sb="0" eb="2">
      <t>カンキョウ</t>
    </rPh>
    <rPh sb="3" eb="5">
      <t>チョクバライ</t>
    </rPh>
    <phoneticPr fontId="3"/>
  </si>
  <si>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3"/>
  </si>
  <si>
    <t>資源向上支払（共同）</t>
    <rPh sb="0" eb="2">
      <t>シゲン</t>
    </rPh>
    <rPh sb="2" eb="4">
      <t>コウジョウ</t>
    </rPh>
    <rPh sb="4" eb="6">
      <t>シハラ</t>
    </rPh>
    <rPh sb="7" eb="9">
      <t>キョウドウ</t>
    </rPh>
    <phoneticPr fontId="3"/>
  </si>
  <si>
    <t>資源向上支払（長寿命化）</t>
    <rPh sb="0" eb="2">
      <t>シゲン</t>
    </rPh>
    <rPh sb="2" eb="4">
      <t>コウジョウ</t>
    </rPh>
    <rPh sb="4" eb="6">
      <t>シハラ</t>
    </rPh>
    <rPh sb="7" eb="11">
      <t>チョウジュミョウカ</t>
    </rPh>
    <phoneticPr fontId="3"/>
  </si>
  <si>
    <t>シート名</t>
    <rPh sb="3" eb="4">
      <t>メイ</t>
    </rPh>
    <phoneticPr fontId="3"/>
  </si>
  <si>
    <t>★提出書類と各シートの説明</t>
    <rPh sb="1" eb="3">
      <t>テイシュツ</t>
    </rPh>
    <rPh sb="3" eb="5">
      <t>ショルイ</t>
    </rPh>
    <rPh sb="6" eb="7">
      <t>カク</t>
    </rPh>
    <rPh sb="11" eb="13">
      <t>セツメイ</t>
    </rPh>
    <phoneticPr fontId="3"/>
  </si>
  <si>
    <t>１．事業計画の申請時に提出するもの</t>
    <rPh sb="2" eb="4">
      <t>ジギョウ</t>
    </rPh>
    <rPh sb="4" eb="6">
      <t>ケイカク</t>
    </rPh>
    <rPh sb="7" eb="9">
      <t>シンセイ</t>
    </rPh>
    <rPh sb="9" eb="10">
      <t>トキ</t>
    </rPh>
    <rPh sb="11" eb="13">
      <t>テイシュツ</t>
    </rPh>
    <phoneticPr fontId="3"/>
  </si>
  <si>
    <t>構成員一覧</t>
    <rPh sb="0" eb="3">
      <t>コウセイイン</t>
    </rPh>
    <rPh sb="3" eb="5">
      <t>イチラン</t>
    </rPh>
    <phoneticPr fontId="3"/>
  </si>
  <si>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3"/>
  </si>
  <si>
    <t>都道府県名</t>
    <rPh sb="0" eb="4">
      <t>トドウフケン</t>
    </rPh>
    <rPh sb="4" eb="5">
      <t>メイ</t>
    </rPh>
    <phoneticPr fontId="3"/>
  </si>
  <si>
    <t>市町村名</t>
    <rPh sb="0" eb="4">
      <t>シチョウソンメイ</t>
    </rPh>
    <phoneticPr fontId="3"/>
  </si>
  <si>
    <t>代表者名</t>
    <rPh sb="0" eb="3">
      <t>ダイヒョウシャ</t>
    </rPh>
    <rPh sb="3" eb="4">
      <t>メイ</t>
    </rPh>
    <phoneticPr fontId="3"/>
  </si>
  <si>
    <t>　←　「都道府県」まで記入してください。</t>
    <rPh sb="4" eb="8">
      <t>トドウフケン</t>
    </rPh>
    <rPh sb="11" eb="13">
      <t>キニュウ</t>
    </rPh>
    <phoneticPr fontId="3"/>
  </si>
  <si>
    <t>　←　「市町村」まで記入してください。</t>
    <rPh sb="4" eb="7">
      <t>シチョウソン</t>
    </rPh>
    <phoneticPr fontId="3"/>
  </si>
  <si>
    <t>Ⅰ．　</t>
    <phoneticPr fontId="3"/>
  </si>
  <si>
    <t>地区の概要（共通）</t>
    <phoneticPr fontId="3"/>
  </si>
  <si>
    <t>＜施行注意＞</t>
    <rPh sb="1" eb="3">
      <t>セコウ</t>
    </rPh>
    <rPh sb="3" eb="5">
      <t>チュウイ</t>
    </rPh>
    <phoneticPr fontId="3"/>
  </si>
  <si>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3"/>
  </si>
  <si>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3"/>
  </si>
  <si>
    <t>年当たり
交付金額
上限</t>
    <rPh sb="0" eb="1">
      <t>ネン</t>
    </rPh>
    <rPh sb="1" eb="2">
      <t>ア</t>
    </rPh>
    <rPh sb="5" eb="8">
      <t>コウフキン</t>
    </rPh>
    <rPh sb="8" eb="9">
      <t>ガク</t>
    </rPh>
    <rPh sb="10" eb="12">
      <t>ジョウゲン</t>
    </rPh>
    <phoneticPr fontId="3"/>
  </si>
  <si>
    <t>（別添１）</t>
    <rPh sb="1" eb="3">
      <t>ベッテン</t>
    </rPh>
    <phoneticPr fontId="3"/>
  </si>
  <si>
    <t>・</t>
    <phoneticPr fontId="3"/>
  </si>
  <si>
    <t>うち、資源向上支払
（長寿命化）の対象施設</t>
    <rPh sb="3" eb="5">
      <t>シゲン</t>
    </rPh>
    <rPh sb="5" eb="7">
      <t>コウジョウ</t>
    </rPh>
    <rPh sb="7" eb="9">
      <t>シハライ</t>
    </rPh>
    <rPh sb="17" eb="19">
      <t>タイショウ</t>
    </rPh>
    <rPh sb="19" eb="21">
      <t>シセツ</t>
    </rPh>
    <phoneticPr fontId="3"/>
  </si>
  <si>
    <t>※　延長は、小数点以下第１位まで記入する。</t>
    <rPh sb="2" eb="4">
      <t>エンチョウ</t>
    </rPh>
    <rPh sb="6" eb="9">
      <t>ショウスウテン</t>
    </rPh>
    <rPh sb="9" eb="11">
      <t>イカ</t>
    </rPh>
    <rPh sb="11" eb="12">
      <t>ダイ</t>
    </rPh>
    <rPh sb="13" eb="14">
      <t>イ</t>
    </rPh>
    <rPh sb="16" eb="18">
      <t>キニュウ</t>
    </rPh>
    <phoneticPr fontId="3"/>
  </si>
  <si>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3"/>
  </si>
  <si>
    <t>Ⅲ． ２号事業（中山間地域等直接支払）</t>
    <phoneticPr fontId="3"/>
  </si>
  <si>
    <t>Ⅳ． ３号事業（環境保全型農業直接支払）</t>
    <phoneticPr fontId="3"/>
  </si>
  <si>
    <t>Ⅴ． その他多面的機能の発揮の促進に資する事業に係る計画書</t>
    <phoneticPr fontId="3"/>
  </si>
  <si>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3"/>
  </si>
  <si>
    <t xml:space="preserve"> １．活動期間</t>
    <rPh sb="3" eb="5">
      <t>カツドウ</t>
    </rPh>
    <rPh sb="5" eb="7">
      <t>キカン</t>
    </rPh>
    <phoneticPr fontId="3"/>
  </si>
  <si>
    <t xml:space="preserve"> ２．実施区域内の農用地、施設</t>
    <phoneticPr fontId="3"/>
  </si>
  <si>
    <t xml:space="preserve"> ３．実施区域位置図</t>
    <rPh sb="3" eb="5">
      <t>ジッシ</t>
    </rPh>
    <rPh sb="5" eb="7">
      <t>クイキ</t>
    </rPh>
    <rPh sb="7" eb="9">
      <t>イチ</t>
    </rPh>
    <rPh sb="9" eb="10">
      <t>ズ</t>
    </rPh>
    <phoneticPr fontId="3"/>
  </si>
  <si>
    <t xml:space="preserve"> ４．組織構成員一覧</t>
    <rPh sb="3" eb="5">
      <t>ソシキ</t>
    </rPh>
    <rPh sb="5" eb="8">
      <t>コウセイイン</t>
    </rPh>
    <rPh sb="8" eb="10">
      <t>イチラン</t>
    </rPh>
    <phoneticPr fontId="3"/>
  </si>
  <si>
    <t>重複面積
（多面支払・中山間直払）</t>
    <phoneticPr fontId="3"/>
  </si>
  <si>
    <t>令和</t>
    <rPh sb="0" eb="2">
      <t>レイワ</t>
    </rPh>
    <phoneticPr fontId="3"/>
  </si>
  <si>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3"/>
  </si>
  <si>
    <t>○○県</t>
    <rPh sb="2" eb="3">
      <t>ケン</t>
    </rPh>
    <phoneticPr fontId="3"/>
  </si>
  <si>
    <t>△△市</t>
    <rPh sb="2" eb="3">
      <t>シ</t>
    </rPh>
    <phoneticPr fontId="3"/>
  </si>
  <si>
    <t>　</t>
  </si>
  <si>
    <t>集落協定名</t>
    <rPh sb="0" eb="2">
      <t>シュウラク</t>
    </rPh>
    <rPh sb="2" eb="4">
      <t>キョウテイ</t>
    </rPh>
    <rPh sb="4" eb="5">
      <t>メイ</t>
    </rPh>
    <phoneticPr fontId="3"/>
  </si>
  <si>
    <t>あいうえお集落協定</t>
    <rPh sb="5" eb="7">
      <t>シュウラク</t>
    </rPh>
    <rPh sb="7" eb="9">
      <t>キョウテイ</t>
    </rPh>
    <phoneticPr fontId="3"/>
  </si>
  <si>
    <t>中山間　太郎</t>
    <rPh sb="0" eb="3">
      <t>チュウサンカン</t>
    </rPh>
    <rPh sb="4" eb="6">
      <t>タロウ</t>
    </rPh>
    <phoneticPr fontId="3"/>
  </si>
  <si>
    <t>協定所在地</t>
    <rPh sb="0" eb="2">
      <t>キョウテイ</t>
    </rPh>
    <rPh sb="2" eb="5">
      <t>ショザイチ</t>
    </rPh>
    <phoneticPr fontId="3"/>
  </si>
  <si>
    <t>○○県△△市○町</t>
    <rPh sb="2" eb="3">
      <t>ケン</t>
    </rPh>
    <rPh sb="5" eb="6">
      <t>シ</t>
    </rPh>
    <rPh sb="7" eb="8">
      <t>チョウ</t>
    </rPh>
    <phoneticPr fontId="3"/>
  </si>
  <si>
    <t>年度</t>
    <rPh sb="0" eb="2">
      <t>ネンド</t>
    </rPh>
    <phoneticPr fontId="3"/>
  </si>
  <si>
    <t>別紙</t>
    <rPh sb="0" eb="2">
      <t>ベッシ</t>
    </rPh>
    <phoneticPr fontId="3"/>
  </si>
  <si>
    <t>（別添２）</t>
  </si>
  <si>
    <t>氏名
（代表者名、
団体名）</t>
    <rPh sb="0" eb="2">
      <t>シメイ</t>
    </rPh>
    <phoneticPr fontId="3"/>
  </si>
  <si>
    <t>分類
記号</t>
    <rPh sb="0" eb="2">
      <t>ブンルイ</t>
    </rPh>
    <rPh sb="3" eb="5">
      <t>キゴウ</t>
    </rPh>
    <phoneticPr fontId="3"/>
  </si>
  <si>
    <t>○○ ○○</t>
    <phoneticPr fontId="3"/>
  </si>
  <si>
    <t>○○県○○市○○</t>
    <rPh sb="2" eb="3">
      <t>ケン</t>
    </rPh>
    <rPh sb="5" eb="6">
      <t>シ</t>
    </rPh>
    <phoneticPr fontId="3"/>
  </si>
  <si>
    <t>A</t>
  </si>
  <si>
    <t>カ</t>
  </si>
  <si>
    <t>−</t>
  </si>
  <si>
    <t>C</t>
  </si>
  <si>
    <t>B</t>
  </si>
  <si>
    <t>E</t>
  </si>
  <si>
    <t>代表者</t>
    <rPh sb="0" eb="2">
      <t>ダイヒョウ</t>
    </rPh>
    <rPh sb="2" eb="3">
      <t>シャ</t>
    </rPh>
    <phoneticPr fontId="3"/>
  </si>
  <si>
    <t>書記担当</t>
    <rPh sb="0" eb="2">
      <t>ショキ</t>
    </rPh>
    <rPh sb="2" eb="4">
      <t>タントウ</t>
    </rPh>
    <phoneticPr fontId="3"/>
  </si>
  <si>
    <t>会計担当</t>
    <rPh sb="0" eb="2">
      <t>カイケイ</t>
    </rPh>
    <rPh sb="2" eb="4">
      <t>タントウ</t>
    </rPh>
    <phoneticPr fontId="3"/>
  </si>
  <si>
    <t>○○○○</t>
    <phoneticPr fontId="3"/>
  </si>
  <si>
    <t>農事組合法人 ○○営農</t>
    <rPh sb="0" eb="2">
      <t>ノウジ</t>
    </rPh>
    <rPh sb="2" eb="4">
      <t>クミアイ</t>
    </rPh>
    <rPh sb="4" eb="6">
      <t>ホウジン</t>
    </rPh>
    <rPh sb="9" eb="11">
      <t>エイノウ</t>
    </rPh>
    <phoneticPr fontId="3"/>
  </si>
  <si>
    <t>ア</t>
  </si>
  <si>
    <t>NPO法人 ○○○○</t>
    <rPh sb="3" eb="5">
      <t>ホウジン</t>
    </rPh>
    <phoneticPr fontId="3"/>
  </si>
  <si>
    <t>キ</t>
  </si>
  <si>
    <t>ウ</t>
  </si>
  <si>
    <t>２号事業様式</t>
    <phoneticPr fontId="3"/>
  </si>
  <si>
    <t>（中山間地域等直接支払交付金）</t>
    <phoneticPr fontId="3"/>
  </si>
  <si>
    <t>第１  集落協定の実施体制</t>
    <phoneticPr fontId="3"/>
  </si>
  <si>
    <t>該 当</t>
    <phoneticPr fontId="3"/>
  </si>
  <si>
    <t>〇</t>
  </si>
  <si>
    <t>　（基本分）</t>
    <phoneticPr fontId="3"/>
  </si>
  <si>
    <t>（単位：㎡）</t>
  </si>
  <si>
    <t>田</t>
    <phoneticPr fontId="3"/>
  </si>
  <si>
    <t>草地</t>
    <phoneticPr fontId="3"/>
  </si>
  <si>
    <t>採草放牧地</t>
    <phoneticPr fontId="3"/>
  </si>
  <si>
    <t>面積</t>
    <phoneticPr fontId="3"/>
  </si>
  <si>
    <t>面積</t>
  </si>
  <si>
    <t>協定全体</t>
    <phoneticPr fontId="3"/>
  </si>
  <si>
    <t>小区画・不整形</t>
  </si>
  <si>
    <t>計</t>
    <phoneticPr fontId="3"/>
  </si>
  <si>
    <t>　（加算措置に取り組む場合）</t>
    <phoneticPr fontId="3"/>
  </si>
  <si>
    <t>　１　棚田地域振興活動加算</t>
    <phoneticPr fontId="3"/>
  </si>
  <si>
    <t>面積（㎡）</t>
    <phoneticPr fontId="3"/>
  </si>
  <si>
    <t>田
1/20以上</t>
    <phoneticPr fontId="3"/>
  </si>
  <si>
    <t>畑
15度以上</t>
    <phoneticPr fontId="3"/>
  </si>
  <si>
    <t>　２　超急傾斜農地保全管理加算</t>
    <phoneticPr fontId="3"/>
  </si>
  <si>
    <t>超急傾斜農地保全管理加算</t>
    <phoneticPr fontId="3"/>
  </si>
  <si>
    <t>田
1/10以上</t>
    <phoneticPr fontId="3"/>
  </si>
  <si>
    <t>畑
20度以上</t>
    <phoneticPr fontId="3"/>
  </si>
  <si>
    <t>畑</t>
    <phoneticPr fontId="3"/>
  </si>
  <si>
    <t>○○集落</t>
    <rPh sb="2" eb="4">
      <t>シュウラク</t>
    </rPh>
    <phoneticPr fontId="3"/>
  </si>
  <si>
    <t>　１　集落における将来像</t>
    <phoneticPr fontId="3"/>
  </si>
  <si>
    <t>　集落の目指すべき将来像に○印を記入する（複数可）。</t>
    <phoneticPr fontId="3"/>
  </si>
  <si>
    <t>目指すべき将来像</t>
    <phoneticPr fontId="3"/>
  </si>
  <si>
    <t>①将来にわたり農業生産活動等が可能となる集落内の実施体制構築</t>
    <phoneticPr fontId="3"/>
  </si>
  <si>
    <t>②協定の担い手となる新たな人材の育成・確保</t>
    <phoneticPr fontId="3"/>
  </si>
  <si>
    <t>③協定参加者それぞれが、作物生産、加工・直売等さまざまな工夫により再生産可能な所得を確保</t>
    <phoneticPr fontId="3"/>
  </si>
  <si>
    <t>注）④を選択する場合は将来像を記載。</t>
    <phoneticPr fontId="3"/>
  </si>
  <si>
    <t>２　将来像を実現するための目標と活動計画</t>
    <phoneticPr fontId="3"/>
  </si>
  <si>
    <t>　集落の目指すべき将来像を実現するための活動方策について○印を記入する（複数可）。また、活動方策に対する５年間の活動計画（目標）を記載する。</t>
    <phoneticPr fontId="3"/>
  </si>
  <si>
    <t>活動方策</t>
    <phoneticPr fontId="3"/>
  </si>
  <si>
    <t>活動計画（目標）</t>
    <phoneticPr fontId="3"/>
  </si>
  <si>
    <t>機械・農作業の共同化等営農組織の育成</t>
    <phoneticPr fontId="3"/>
  </si>
  <si>
    <t>高付加価値型農業</t>
    <phoneticPr fontId="3"/>
  </si>
  <si>
    <t>農業生産条件の強化</t>
    <phoneticPr fontId="3"/>
  </si>
  <si>
    <t>担い手への農地集積</t>
    <phoneticPr fontId="3"/>
  </si>
  <si>
    <t>担い手への農作業の委託</t>
    <phoneticPr fontId="3"/>
  </si>
  <si>
    <t>新規就農者等による農業生産</t>
    <phoneticPr fontId="3"/>
  </si>
  <si>
    <t>地場産農産物等の加工・販売</t>
    <phoneticPr fontId="3"/>
  </si>
  <si>
    <t>消費・出資の呼び込み</t>
    <phoneticPr fontId="3"/>
  </si>
  <si>
    <t>共同で支え合う集団的かつ持続可能な体制整備</t>
    <phoneticPr fontId="3"/>
  </si>
  <si>
    <t>注）体制整備単価の取組を行う協定については、第８との整合を図ること。</t>
  </si>
  <si>
    <t>　１  農用地に関する事項</t>
    <phoneticPr fontId="3"/>
  </si>
  <si>
    <t>　以下の項目から１項目以上（２で管理の対象とする水路・農道等が、多面的機能支払交付金実施要綱別紙１第５の２に基づく活動計画に定める施設と同一である場合は、２項目以上）を選択する。</t>
    <phoneticPr fontId="3"/>
  </si>
  <si>
    <t>具　体　的　に　取　り　組　む　行　為</t>
    <phoneticPr fontId="3"/>
  </si>
  <si>
    <t>①耕作放棄されそうな農用地については、集落内外の担い手農家や第３セクター等による利用権の設定等や農作業の委託を行う。</t>
    <phoneticPr fontId="3"/>
  </si>
  <si>
    <t>　２  水路・農道等の管理方法（①②について該当する取組に○印を記入（複数可））</t>
    <phoneticPr fontId="3"/>
  </si>
  <si>
    <t>①水　路</t>
    <phoneticPr fontId="3"/>
  </si>
  <si>
    <t>②農　道</t>
    <phoneticPr fontId="3"/>
  </si>
  <si>
    <t>③その他</t>
    <phoneticPr fontId="3"/>
  </si>
  <si>
    <t>　３　多面的機能を増進する活動として以下の項目から１項目以上選択し、実施する。</t>
    <phoneticPr fontId="3"/>
  </si>
  <si>
    <t>　以下の項目のうち該当項目に○印を記入する。</t>
    <phoneticPr fontId="3"/>
  </si>
  <si>
    <t>①農地と一体となった周辺林地の下草刈り等を行う。</t>
    <phoneticPr fontId="3"/>
  </si>
  <si>
    <t>⑩その他 （　　　　　　　　　　　　　　　　）</t>
    <phoneticPr fontId="3"/>
  </si>
  <si>
    <t>共同取組活動で使用する機械又は使用頻度が高い機械（刈払機等）の安全な使用に関する取組の実施（研修・講習の開催又は参加等）</t>
    <phoneticPr fontId="3"/>
  </si>
  <si>
    <t>１　土地改良事業（別紙様式４参照）
    (1) 事業実施の目的
    (2) 事業の実施主体
    (3) 実施する事業種目、事業内容及び事業規模
  ２　災害復旧事業
    (1) 事業実施の目的
    (2) 事業の実施主体
    (3) 実施する事業種目、事業内容及び事業規模
  ３　地目の変更
    (1)　耕作者（所有者）名
    (2)　変更前後の地目及び面積（例：田○○㎡→畑○○㎡）
  ４　集落相互間等の連携
    (1) 近隣の担い手のいる集落等との連携
      （当該集落名、連携の活動内容、スケジュール）
    (2) 農業公社、ＮＰＯ法人、農作業受委託組織、民間法人等の集落協定への参加・連携
      （当該法人名、連携の活動内容、参加内容、スケジュール）
    (3) 近隣の小規模な集落協定との統合・連携</t>
    <phoneticPr fontId="3"/>
  </si>
  <si>
    <t>　２　次の通り支出する。</t>
    <phoneticPr fontId="3"/>
  </si>
  <si>
    <t>項　　　　　目</t>
    <phoneticPr fontId="3"/>
  </si>
  <si>
    <t>交付金使途の内容(項目)</t>
    <phoneticPr fontId="3"/>
  </si>
  <si>
    <t>金　額</t>
    <phoneticPr fontId="3"/>
  </si>
  <si>
    <t>共同取組活動</t>
    <phoneticPr fontId="3"/>
  </si>
  <si>
    <t>①役員等の各担当者の活動に対する経費</t>
    <phoneticPr fontId="3"/>
  </si>
  <si>
    <t>②農業生産活動等の体制整備に向けた活動等の集落マスタープランの将来像を実現するための活動に対する経費</t>
    <phoneticPr fontId="3"/>
  </si>
  <si>
    <t>③水路、農道等の維持・管理等集落の共同取組活動に要する経費</t>
    <phoneticPr fontId="3"/>
  </si>
  <si>
    <t>④農用地の維持・管理活動を行う者に対する経費</t>
    <phoneticPr fontId="3"/>
  </si>
  <si>
    <t>⑤毎年の積立額又は次年度への繰越予定額</t>
    <phoneticPr fontId="3"/>
  </si>
  <si>
    <t>３のとおり</t>
    <phoneticPr fontId="3"/>
  </si>
  <si>
    <t>　３　交付金の積立・繰越に係る計画</t>
    <phoneticPr fontId="3"/>
  </si>
  <si>
    <t>　　①　交付金の積立</t>
    <phoneticPr fontId="3"/>
  </si>
  <si>
    <t>　　</t>
    <phoneticPr fontId="3"/>
  </si>
  <si>
    <t>（ｱ）積立計画</t>
    <phoneticPr fontId="3"/>
  </si>
  <si>
    <t>積立予定額</t>
    <phoneticPr fontId="3"/>
  </si>
  <si>
    <t>積立累計額</t>
    <phoneticPr fontId="3"/>
  </si>
  <si>
    <t>（ｲ）取り崩し予定等</t>
    <phoneticPr fontId="3"/>
  </si>
  <si>
    <t>　　②　次年度への繰越</t>
    <phoneticPr fontId="3"/>
  </si>
  <si>
    <t>　４　次のとおり支出する。</t>
    <phoneticPr fontId="3"/>
  </si>
  <si>
    <t xml:space="preserve">個 人 配 分 分
</t>
    <phoneticPr fontId="3"/>
  </si>
  <si>
    <t xml:space="preserve">　【加算措置の場合に使用】 </t>
    <phoneticPr fontId="3"/>
  </si>
  <si>
    <t>　次の活動のうち集落として取り組む項目に○印を記入するとともに、取組期間、現状及び達成目標について具体的に記載し、実施する。</t>
    <phoneticPr fontId="3"/>
  </si>
  <si>
    <t>項　　　目</t>
    <phoneticPr fontId="3"/>
  </si>
  <si>
    <t>取組期間</t>
    <phoneticPr fontId="3"/>
  </si>
  <si>
    <t>現状</t>
    <phoneticPr fontId="3"/>
  </si>
  <si>
    <t>達成目標</t>
    <phoneticPr fontId="3"/>
  </si>
  <si>
    <t>①棚田地域振興活動加算</t>
    <phoneticPr fontId="3"/>
  </si>
  <si>
    <t>②超急傾斜農地保全管理加算</t>
    <phoneticPr fontId="3"/>
  </si>
  <si>
    <t>超急傾斜農地
○○団地
対象農用地面積：
●●●㎡ 
（田●●㎡,畑●●㎡）</t>
    <phoneticPr fontId="3"/>
  </si>
  <si>
    <t>注１）</t>
    <phoneticPr fontId="3"/>
  </si>
  <si>
    <t>注２）</t>
    <phoneticPr fontId="3"/>
  </si>
  <si>
    <t>達成目標は、取組期間の最終年度までに達成される地域の現状を踏まえた定量的な目標を記載する。なお、②については、取組期間の最終年度までに達成される地域の現状を踏まえた目標を記載する。</t>
    <phoneticPr fontId="3"/>
  </si>
  <si>
    <t>氏　名</t>
    <rPh sb="0" eb="1">
      <t>シ</t>
    </rPh>
    <rPh sb="2" eb="3">
      <t>ナ</t>
    </rPh>
    <phoneticPr fontId="3"/>
  </si>
  <si>
    <t>実施要領の運用第６の１の(1)のオの役割</t>
    <phoneticPr fontId="3"/>
  </si>
  <si>
    <t>活動の対象地区又は施設</t>
    <phoneticPr fontId="3"/>
  </si>
  <si>
    <t>活動内容</t>
    <phoneticPr fontId="3"/>
  </si>
  <si>
    <t>イ</t>
  </si>
  <si>
    <t>集落全体</t>
    <rPh sb="0" eb="2">
      <t>シュウラク</t>
    </rPh>
    <rPh sb="2" eb="4">
      <t>ゼンタイ</t>
    </rPh>
    <phoneticPr fontId="3"/>
  </si>
  <si>
    <t>○○地区</t>
    <rPh sb="2" eb="4">
      <t>チク</t>
    </rPh>
    <phoneticPr fontId="3"/>
  </si>
  <si>
    <t>★記入の手順と注意事項</t>
    <rPh sb="1" eb="3">
      <t>キニュウ</t>
    </rPh>
    <rPh sb="4" eb="6">
      <t>テジュン</t>
    </rPh>
    <rPh sb="7" eb="9">
      <t>チュウイ</t>
    </rPh>
    <rPh sb="9" eb="11">
      <t>ジコウ</t>
    </rPh>
    <phoneticPr fontId="3"/>
  </si>
  <si>
    <t>必要に応じて</t>
    <rPh sb="0" eb="2">
      <t>ヒツヨウ</t>
    </rPh>
    <rPh sb="3" eb="4">
      <t>オウ</t>
    </rPh>
    <phoneticPr fontId="3"/>
  </si>
  <si>
    <t>当該協定における中核的リーダーの協定参加者に占める割合</t>
    <rPh sb="0" eb="2">
      <t>トウガイ</t>
    </rPh>
    <rPh sb="2" eb="4">
      <t>キョウテイ</t>
    </rPh>
    <rPh sb="8" eb="11">
      <t>チュウカクテキ</t>
    </rPh>
    <rPh sb="16" eb="18">
      <t>キョウテイ</t>
    </rPh>
    <rPh sb="18" eb="21">
      <t>サンカシャ</t>
    </rPh>
    <rPh sb="22" eb="23">
      <t>シ</t>
    </rPh>
    <rPh sb="25" eb="27">
      <t>ワリアイ</t>
    </rPh>
    <phoneticPr fontId="3"/>
  </si>
  <si>
    <t>協定参加者数（人）</t>
    <rPh sb="0" eb="2">
      <t>キョウテイ</t>
    </rPh>
    <rPh sb="2" eb="5">
      <t>サンカシャ</t>
    </rPh>
    <rPh sb="5" eb="6">
      <t>スウ</t>
    </rPh>
    <rPh sb="7" eb="8">
      <t>ニン</t>
    </rPh>
    <phoneticPr fontId="3"/>
  </si>
  <si>
    <t>地域区分</t>
    <rPh sb="0" eb="2">
      <t>チイキ</t>
    </rPh>
    <rPh sb="2" eb="4">
      <t>クブン</t>
    </rPh>
    <phoneticPr fontId="3"/>
  </si>
  <si>
    <t>一団の農用地名</t>
    <rPh sb="0" eb="2">
      <t>イチダン</t>
    </rPh>
    <rPh sb="3" eb="6">
      <t>ノウヨウチ</t>
    </rPh>
    <rPh sb="6" eb="7">
      <t>メイ</t>
    </rPh>
    <phoneticPr fontId="3"/>
  </si>
  <si>
    <t>団地名</t>
    <rPh sb="0" eb="2">
      <t>ダンチ</t>
    </rPh>
    <rPh sb="2" eb="3">
      <t>メイ</t>
    </rPh>
    <phoneticPr fontId="3"/>
  </si>
  <si>
    <t>地番</t>
    <rPh sb="0" eb="2">
      <t>チバン</t>
    </rPh>
    <phoneticPr fontId="3"/>
  </si>
  <si>
    <t>面積(㎡)</t>
    <rPh sb="0" eb="2">
      <t>メンセキ</t>
    </rPh>
    <phoneticPr fontId="3"/>
  </si>
  <si>
    <t>10a当たりの単価(円)</t>
    <phoneticPr fontId="3"/>
  </si>
  <si>
    <t>交付額(円)</t>
    <phoneticPr fontId="3"/>
  </si>
  <si>
    <t>地番</t>
    <phoneticPr fontId="3"/>
  </si>
  <si>
    <t>地目</t>
    <phoneticPr fontId="3"/>
  </si>
  <si>
    <t>小区画・不整形</t>
    <phoneticPr fontId="3"/>
  </si>
  <si>
    <t>協定農用地の概要</t>
    <phoneticPr fontId="3"/>
  </si>
  <si>
    <t>【市町村名：　　　　　　　】</t>
    <phoneticPr fontId="3"/>
  </si>
  <si>
    <t>交付対象者の氏名・名称</t>
    <phoneticPr fontId="3"/>
  </si>
  <si>
    <t>字</t>
    <phoneticPr fontId="3"/>
  </si>
  <si>
    <t>傾斜度</t>
    <phoneticPr fontId="3"/>
  </si>
  <si>
    <t>10ａ当たりの単価</t>
    <phoneticPr fontId="3"/>
  </si>
  <si>
    <t>交付額</t>
    <phoneticPr fontId="3"/>
  </si>
  <si>
    <t>設定
権利等</t>
    <phoneticPr fontId="3"/>
  </si>
  <si>
    <t>設定権利者等名(出し手)</t>
    <phoneticPr fontId="3"/>
  </si>
  <si>
    <t>始期</t>
    <phoneticPr fontId="3"/>
  </si>
  <si>
    <t>終期</t>
    <phoneticPr fontId="3"/>
  </si>
  <si>
    <t>交付金の使用方法</t>
    <phoneticPr fontId="3"/>
  </si>
  <si>
    <t>【集落協定の場合】</t>
  </si>
  <si>
    <t>注２)  注１に該当する者の個人配分に充てる引受地のみを記入。</t>
    <phoneticPr fontId="3"/>
  </si>
  <si>
    <t>注３)  使用方法には、受託者(注１に該当する者)の受取額を記入。</t>
    <phoneticPr fontId="3"/>
  </si>
  <si>
    <t>農作業受委託契約書（様式例）</t>
    <phoneticPr fontId="3"/>
  </si>
  <si>
    <t>　受託者及び委託者は、この契約書の定めるところにより農作業受委託契約を締結する。この契約書は、２通作成して受託者及び委託者がそれぞれ１通所持する。</t>
    <phoneticPr fontId="3"/>
  </si>
  <si>
    <t>令和　年　月　日</t>
    <phoneticPr fontId="3"/>
  </si>
  <si>
    <t>受託者（以下「甲」という。）</t>
  </si>
  <si>
    <t>（住所）</t>
  </si>
  <si>
    <t>（氏名）</t>
  </si>
  <si>
    <t>委託者（以下「乙」という。）</t>
    <phoneticPr fontId="3"/>
  </si>
  <si>
    <t>（氏名）</t>
    <phoneticPr fontId="3"/>
  </si>
  <si>
    <t>１　農作業受委託の内容</t>
    <phoneticPr fontId="3"/>
  </si>
  <si>
    <t>　甲は、この契約書に定めるところにより乙により、別表に記載する農作業を受託し、善良なる管理者の注意をもって農作業を実施するものとする。</t>
    <phoneticPr fontId="3"/>
  </si>
  <si>
    <t>　乙は、甲が農作業を円滑に行えるよう作付けに十分な配慮をする。</t>
    <phoneticPr fontId="3"/>
  </si>
  <si>
    <t>２　受託料の支払方法</t>
    <phoneticPr fontId="3"/>
  </si>
  <si>
    <t>　乙は、別表に記載された農作業に対して、同表に記載された金額の受託料を同表に記載された方法により甲に支払う。</t>
    <phoneticPr fontId="3"/>
  </si>
  <si>
    <t>３　契約の変更</t>
    <phoneticPr fontId="3"/>
  </si>
  <si>
    <t>　契約事項を変更する場合には、甲、乙合意の上、その変更事項をこの契約書に明記する。</t>
    <phoneticPr fontId="3"/>
  </si>
  <si>
    <t>（別　表）</t>
    <rPh sb="1" eb="2">
      <t>ベツ</t>
    </rPh>
    <rPh sb="3" eb="4">
      <t>オモテ</t>
    </rPh>
    <phoneticPr fontId="3"/>
  </si>
  <si>
    <t>地　番</t>
    <phoneticPr fontId="3"/>
  </si>
  <si>
    <t>地　目</t>
    <phoneticPr fontId="3"/>
  </si>
  <si>
    <t>面　積
（㎡）</t>
    <phoneticPr fontId="3"/>
  </si>
  <si>
    <t>作　物</t>
    <phoneticPr fontId="3"/>
  </si>
  <si>
    <t>作　業
種　類</t>
    <phoneticPr fontId="3"/>
  </si>
  <si>
    <t>期間</t>
    <phoneticPr fontId="3"/>
  </si>
  <si>
    <t>受託料の額(円)</t>
    <phoneticPr fontId="3"/>
  </si>
  <si>
    <t>支　払
方　法</t>
    <phoneticPr fontId="3"/>
  </si>
  <si>
    <t>通年・期間の別</t>
    <phoneticPr fontId="3"/>
  </si>
  <si>
    <t xml:space="preserve">作業名
</t>
    <phoneticPr fontId="3"/>
  </si>
  <si>
    <t xml:space="preserve">始期
</t>
    <phoneticPr fontId="3"/>
  </si>
  <si>
    <t xml:space="preserve">終期
</t>
    <phoneticPr fontId="3"/>
  </si>
  <si>
    <t>合　計</t>
    <rPh sb="0" eb="1">
      <t>ゴウ</t>
    </rPh>
    <rPh sb="2" eb="3">
      <t>ケイ</t>
    </rPh>
    <phoneticPr fontId="3"/>
  </si>
  <si>
    <t>急傾斜</t>
    <rPh sb="0" eb="3">
      <t>キュウケイシャ</t>
    </rPh>
    <phoneticPr fontId="3"/>
  </si>
  <si>
    <t>特認基準</t>
    <rPh sb="0" eb="2">
      <t>トクニン</t>
    </rPh>
    <rPh sb="2" eb="4">
      <t>キジュン</t>
    </rPh>
    <phoneticPr fontId="3"/>
  </si>
  <si>
    <t>○○町○○番の１</t>
    <rPh sb="2" eb="3">
      <t>マチ</t>
    </rPh>
    <rPh sb="5" eb="6">
      <t>バン</t>
    </rPh>
    <phoneticPr fontId="3"/>
  </si>
  <si>
    <t>農林太郎</t>
    <rPh sb="0" eb="2">
      <t>ノウリン</t>
    </rPh>
    <rPh sb="2" eb="4">
      <t>タロウ</t>
    </rPh>
    <phoneticPr fontId="3"/>
  </si>
  <si>
    <t>注１)  農業従事者一人当たりの農業所得が同一都道府県内の都市部の勤労者一人当たりの平均所得を上回る場合にあって、集落協定上の基幹的活動において中核的なリーダーとしての役割を果たす担い手として指定された者において、引受地に対して交付される交付額を個人配分に充てる場合に記入。</t>
    <phoneticPr fontId="3"/>
  </si>
  <si>
    <t>○○の実施に当たって集落全体の企画・立案・取りまとめを行う</t>
    <phoneticPr fontId="3"/>
  </si>
  <si>
    <t>（別紙様式４）</t>
    <phoneticPr fontId="3"/>
  </si>
  <si>
    <t>事業名
(工期)</t>
    <rPh sb="0" eb="1">
      <t>コト</t>
    </rPh>
    <rPh sb="1" eb="2">
      <t>ギョウ</t>
    </rPh>
    <rPh sb="2" eb="3">
      <t>メイ</t>
    </rPh>
    <rPh sb="5" eb="7">
      <t>コウキ</t>
    </rPh>
    <phoneticPr fontId="3"/>
  </si>
  <si>
    <t>都道府
県名</t>
    <phoneticPr fontId="3"/>
  </si>
  <si>
    <t>関係市町村名</t>
    <phoneticPr fontId="3"/>
  </si>
  <si>
    <t>地 区 名</t>
    <phoneticPr fontId="3"/>
  </si>
  <si>
    <t>通　年　施　行　実　施　計　画</t>
    <phoneticPr fontId="3"/>
  </si>
  <si>
    <t>区　分</t>
    <rPh sb="0" eb="1">
      <t>ク</t>
    </rPh>
    <rPh sb="2" eb="3">
      <t>ブン</t>
    </rPh>
    <phoneticPr fontId="3"/>
  </si>
  <si>
    <t>年度工事実施予定区域</t>
    <phoneticPr fontId="3"/>
  </si>
  <si>
    <t>工事計画期間及び稲作期間</t>
    <phoneticPr fontId="3"/>
  </si>
  <si>
    <t>実施
面積
(ha)</t>
    <phoneticPr fontId="3"/>
  </si>
  <si>
    <t>うち対
象農用
地面積
(ha)</t>
    <phoneticPr fontId="3"/>
  </si>
  <si>
    <t>令和　　年</t>
    <phoneticPr fontId="3"/>
  </si>
  <si>
    <t>うち土地改良
通年施行面積(ha)</t>
    <phoneticPr fontId="3"/>
  </si>
  <si>
    <t>４月</t>
    <phoneticPr fontId="3"/>
  </si>
  <si>
    <t>５月</t>
    <phoneticPr fontId="3"/>
  </si>
  <si>
    <t>６月</t>
    <phoneticPr fontId="3"/>
  </si>
  <si>
    <t>７月</t>
    <phoneticPr fontId="3"/>
  </si>
  <si>
    <t>８月</t>
    <phoneticPr fontId="3"/>
  </si>
  <si>
    <t>９月</t>
    <phoneticPr fontId="3"/>
  </si>
  <si>
    <t>10月</t>
  </si>
  <si>
    <t>11月</t>
  </si>
  <si>
    <t>12月</t>
  </si>
  <si>
    <t>１月</t>
    <phoneticPr fontId="3"/>
  </si>
  <si>
    <t>２月</t>
  </si>
  <si>
    <t>３月</t>
  </si>
  <si>
    <t>工区</t>
    <phoneticPr fontId="3"/>
  </si>
  <si>
    <t>注１）工区の区分は、区画整理その他面的工事に係る通年施行区域の計画発注工区によるものとする。</t>
    <phoneticPr fontId="3"/>
  </si>
  <si>
    <t>注２）対象農用地面積は、中山間地域等直接支払交付金実施要領第４の２の対象農用地の面積をいう。</t>
    <phoneticPr fontId="3"/>
  </si>
  <si>
    <t>注３）土地改良通年施行面積は、集落協定等に記載された面積とする（なお、現況の各筆ごとの識別が可能な図面</t>
    <phoneticPr fontId="3"/>
  </si>
  <si>
    <t>（１／1,000～１／5,000程度）に通年施行区域を赤色で表示したものを添付すること。）。</t>
    <phoneticPr fontId="3"/>
  </si>
  <si>
    <t>（別紙様式５）</t>
    <rPh sb="1" eb="3">
      <t>ベッシ</t>
    </rPh>
    <rPh sb="3" eb="5">
      <t>ヨウシキ</t>
    </rPh>
    <phoneticPr fontId="3"/>
  </si>
  <si>
    <t>農業所得の確認に関する承諾書</t>
    <phoneticPr fontId="3"/>
  </si>
  <si>
    <t>住　所</t>
    <phoneticPr fontId="3"/>
  </si>
  <si>
    <t>氏　名（農 業 者）</t>
    <phoneticPr fontId="3"/>
  </si>
  <si>
    <t>注２）承諾のない場合は、交付金の交付の対象者となることが確認できないため、本交付金の実施ができない場合がある。</t>
    <phoneticPr fontId="3"/>
  </si>
  <si>
    <t>注３）対象者は、個人又は一戸一法人で、協定に位置づけられている農用地の管理を行っている者。</t>
    <phoneticPr fontId="3"/>
  </si>
  <si>
    <t>特認地域</t>
  </si>
  <si>
    <t>単価一覧</t>
    <rPh sb="0" eb="2">
      <t>タンカ</t>
    </rPh>
    <rPh sb="2" eb="4">
      <t>イチラン</t>
    </rPh>
    <phoneticPr fontId="3"/>
  </si>
  <si>
    <t>田</t>
    <rPh sb="0" eb="1">
      <t>デン</t>
    </rPh>
    <phoneticPr fontId="3"/>
  </si>
  <si>
    <t>緩傾斜</t>
    <rPh sb="0" eb="3">
      <t>カンケイシャ</t>
    </rPh>
    <phoneticPr fontId="3"/>
  </si>
  <si>
    <t>高齢化・耕作放棄率</t>
    <rPh sb="0" eb="3">
      <t>コウレイカ</t>
    </rPh>
    <rPh sb="4" eb="6">
      <t>コウサク</t>
    </rPh>
    <rPh sb="6" eb="8">
      <t>ホウキ</t>
    </rPh>
    <rPh sb="8" eb="9">
      <t>リツ</t>
    </rPh>
    <phoneticPr fontId="3"/>
  </si>
  <si>
    <t>交付対象外</t>
    <rPh sb="0" eb="2">
      <t>コウフ</t>
    </rPh>
    <rPh sb="2" eb="4">
      <t>タイショウ</t>
    </rPh>
    <rPh sb="4" eb="5">
      <t>ガイ</t>
    </rPh>
    <phoneticPr fontId="3"/>
  </si>
  <si>
    <t>協定に含めない管理すべき農用地</t>
    <rPh sb="0" eb="2">
      <t>キョウテイ</t>
    </rPh>
    <rPh sb="3" eb="4">
      <t>フク</t>
    </rPh>
    <rPh sb="7" eb="9">
      <t>カンリ</t>
    </rPh>
    <rPh sb="12" eb="15">
      <t>ノウヨウチ</t>
    </rPh>
    <phoneticPr fontId="3"/>
  </si>
  <si>
    <t>畑</t>
    <rPh sb="0" eb="1">
      <t>ハタ</t>
    </rPh>
    <phoneticPr fontId="3"/>
  </si>
  <si>
    <t>草地</t>
    <rPh sb="0" eb="2">
      <t>ソウチ</t>
    </rPh>
    <phoneticPr fontId="3"/>
  </si>
  <si>
    <t>採草放牧地</t>
    <rPh sb="0" eb="2">
      <t>サイソウ</t>
    </rPh>
    <rPh sb="2" eb="4">
      <t>ホウボク</t>
    </rPh>
    <rPh sb="4" eb="5">
      <t>チ</t>
    </rPh>
    <phoneticPr fontId="3"/>
  </si>
  <si>
    <t>草地比率の高い草地</t>
    <rPh sb="0" eb="2">
      <t>ソウチ</t>
    </rPh>
    <rPh sb="2" eb="4">
      <t>ヒリツ</t>
    </rPh>
    <rPh sb="5" eb="6">
      <t>タカ</t>
    </rPh>
    <rPh sb="7" eb="9">
      <t>ソウチ</t>
    </rPh>
    <phoneticPr fontId="3"/>
  </si>
  <si>
    <t>地目、傾斜</t>
    <rPh sb="0" eb="2">
      <t>チモク</t>
    </rPh>
    <rPh sb="3" eb="5">
      <t>ケイシャ</t>
    </rPh>
    <phoneticPr fontId="3"/>
  </si>
  <si>
    <t>交付単価</t>
    <rPh sb="0" eb="2">
      <t>コウフ</t>
    </rPh>
    <rPh sb="2" eb="4">
      <t>タンカ</t>
    </rPh>
    <phoneticPr fontId="3"/>
  </si>
  <si>
    <t>○○町○○番の２</t>
    <rPh sb="2" eb="3">
      <t>マチ</t>
    </rPh>
    <rPh sb="5" eb="6">
      <t>バン</t>
    </rPh>
    <phoneticPr fontId="3"/>
  </si>
  <si>
    <t>○○町○○番の３</t>
    <rPh sb="2" eb="3">
      <t>マチ</t>
    </rPh>
    <rPh sb="5" eb="6">
      <t>バン</t>
    </rPh>
    <phoneticPr fontId="3"/>
  </si>
  <si>
    <t>○○町○○番の４</t>
    <rPh sb="2" eb="3">
      <t>マチ</t>
    </rPh>
    <rPh sb="5" eb="6">
      <t>バン</t>
    </rPh>
    <phoneticPr fontId="3"/>
  </si>
  <si>
    <t>○○町○○番の５</t>
    <rPh sb="2" eb="3">
      <t>マチ</t>
    </rPh>
    <rPh sb="5" eb="6">
      <t>バン</t>
    </rPh>
    <phoneticPr fontId="3"/>
  </si>
  <si>
    <t>○○町○○番の６</t>
    <rPh sb="2" eb="3">
      <t>マチ</t>
    </rPh>
    <rPh sb="5" eb="6">
      <t>バン</t>
    </rPh>
    <phoneticPr fontId="3"/>
  </si>
  <si>
    <t>○○町○○番の７</t>
    <rPh sb="2" eb="3">
      <t>マチ</t>
    </rPh>
    <rPh sb="5" eb="6">
      <t>バン</t>
    </rPh>
    <phoneticPr fontId="3"/>
  </si>
  <si>
    <t>○○町○○番の８</t>
    <rPh sb="2" eb="3">
      <t>マチ</t>
    </rPh>
    <rPh sb="5" eb="6">
      <t>バン</t>
    </rPh>
    <phoneticPr fontId="3"/>
  </si>
  <si>
    <t>農用地の現況及び活動内容</t>
    <phoneticPr fontId="3"/>
  </si>
  <si>
    <t>土地改良通年施行</t>
    <phoneticPr fontId="3"/>
  </si>
  <si>
    <t>○○町○○番の９</t>
    <rPh sb="2" eb="3">
      <t>マチ</t>
    </rPh>
    <rPh sb="5" eb="6">
      <t>バン</t>
    </rPh>
    <phoneticPr fontId="3"/>
  </si>
  <si>
    <t>○○町○○番の１０</t>
    <rPh sb="2" eb="3">
      <t>マチ</t>
    </rPh>
    <rPh sb="5" eb="6">
      <t>バン</t>
    </rPh>
    <phoneticPr fontId="3"/>
  </si>
  <si>
    <t>F</t>
  </si>
  <si>
    <t>G</t>
  </si>
  <si>
    <t>H</t>
  </si>
  <si>
    <t>I</t>
  </si>
  <si>
    <t>J</t>
  </si>
  <si>
    <t>○○ ○○土地改良区</t>
    <rPh sb="5" eb="7">
      <t>トチ</t>
    </rPh>
    <rPh sb="7" eb="9">
      <t>カイリョウ</t>
    </rPh>
    <rPh sb="9" eb="10">
      <t>ク</t>
    </rPh>
    <phoneticPr fontId="3"/>
  </si>
  <si>
    <t>K</t>
  </si>
  <si>
    <t>L</t>
  </si>
  <si>
    <t>M</t>
  </si>
  <si>
    <t>エ</t>
  </si>
  <si>
    <t>ケ</t>
  </si>
  <si>
    <t>農事組合法人 ××営農</t>
    <rPh sb="0" eb="2">
      <t>ノウジ</t>
    </rPh>
    <rPh sb="2" eb="4">
      <t>クミアイ</t>
    </rPh>
    <rPh sb="4" eb="6">
      <t>ホウジン</t>
    </rPh>
    <rPh sb="9" eb="11">
      <t>エイノウ</t>
    </rPh>
    <phoneticPr fontId="3"/>
  </si>
  <si>
    <t>○○組合</t>
    <rPh sb="2" eb="4">
      <t>クミアイ</t>
    </rPh>
    <phoneticPr fontId="3"/>
  </si>
  <si>
    <t>××組合</t>
    <rPh sb="2" eb="4">
      <t>クミアイ</t>
    </rPh>
    <phoneticPr fontId="3"/>
  </si>
  <si>
    <t>ア</t>
    <phoneticPr fontId="3"/>
  </si>
  <si>
    <t>中核的リーダーの人数（人）</t>
    <rPh sb="0" eb="3">
      <t>チュウカクテキ</t>
    </rPh>
    <rPh sb="8" eb="10">
      <t>ニンズウ</t>
    </rPh>
    <rPh sb="11" eb="12">
      <t>ニン</t>
    </rPh>
    <phoneticPr fontId="3"/>
  </si>
  <si>
    <t>協定参加者に占める中核的リーダーの割合（％）</t>
    <rPh sb="0" eb="2">
      <t>キョウテイ</t>
    </rPh>
    <rPh sb="2" eb="5">
      <t>サンカシャ</t>
    </rPh>
    <rPh sb="6" eb="7">
      <t>シ</t>
    </rPh>
    <rPh sb="9" eb="12">
      <t>チュウカクテキ</t>
    </rPh>
    <rPh sb="17" eb="19">
      <t>ワリアイ</t>
    </rPh>
    <phoneticPr fontId="3"/>
  </si>
  <si>
    <t>○○の実施に当たって○○地区の企画・立案・取りまとめを行う</t>
    <rPh sb="12" eb="14">
      <t>チク</t>
    </rPh>
    <phoneticPr fontId="3"/>
  </si>
  <si>
    <t>行を追加する場合はこれより上の行をコピーして「コピーしたセルの挿入」をしてください。</t>
    <rPh sb="0" eb="1">
      <t>ギョウ</t>
    </rPh>
    <rPh sb="2" eb="4">
      <t>ツイカ</t>
    </rPh>
    <rPh sb="6" eb="8">
      <t>バアイ</t>
    </rPh>
    <rPh sb="13" eb="14">
      <t>ウエ</t>
    </rPh>
    <rPh sb="15" eb="16">
      <t>ギョウ</t>
    </rPh>
    <rPh sb="31" eb="33">
      <t>ソウニュウ</t>
    </rPh>
    <phoneticPr fontId="3"/>
  </si>
  <si>
    <t>単価区分</t>
    <rPh sb="0" eb="2">
      <t>タンカ</t>
    </rPh>
    <rPh sb="2" eb="4">
      <t>クブン</t>
    </rPh>
    <phoneticPr fontId="3"/>
  </si>
  <si>
    <t>ア）水路清掃</t>
    <phoneticPr fontId="3"/>
  </si>
  <si>
    <t>イ）草刈り</t>
    <phoneticPr fontId="3"/>
  </si>
  <si>
    <t>ア）簡易補修</t>
    <rPh sb="2" eb="4">
      <t>カンイ</t>
    </rPh>
    <rPh sb="4" eb="6">
      <t>ホシュウ</t>
    </rPh>
    <phoneticPr fontId="3"/>
  </si>
  <si>
    <t>】</t>
    <phoneticPr fontId="3"/>
  </si>
  <si>
    <t>）</t>
    <phoneticPr fontId="3"/>
  </si>
  <si>
    <t>（配分割合：</t>
    <phoneticPr fontId="3"/>
  </si>
  <si>
    <t>年度</t>
    <rPh sb="0" eb="2">
      <t>ネンド</t>
    </rPh>
    <phoneticPr fontId="3"/>
  </si>
  <si>
    <t>～</t>
    <phoneticPr fontId="3"/>
  </si>
  <si>
    <t>注）協定参加者に占める中核的リーダーの割合は、中核的リーダーの人数を協定参加者数で除した率とする。</t>
    <rPh sb="0" eb="1">
      <t>チュウ</t>
    </rPh>
    <rPh sb="2" eb="4">
      <t>キョウテイ</t>
    </rPh>
    <rPh sb="4" eb="7">
      <t>サンカシャ</t>
    </rPh>
    <rPh sb="8" eb="9">
      <t>シ</t>
    </rPh>
    <rPh sb="11" eb="14">
      <t>チュウカクテキ</t>
    </rPh>
    <rPh sb="19" eb="21">
      <t>ワリアイ</t>
    </rPh>
    <rPh sb="23" eb="26">
      <t>チュウカクテキ</t>
    </rPh>
    <rPh sb="31" eb="33">
      <t>ニンズウ</t>
    </rPh>
    <rPh sb="34" eb="36">
      <t>キョウテイ</t>
    </rPh>
    <rPh sb="36" eb="39">
      <t>サンカシャ</t>
    </rPh>
    <rPh sb="39" eb="40">
      <t>スウ</t>
    </rPh>
    <rPh sb="41" eb="42">
      <t>ジョ</t>
    </rPh>
    <rPh sb="44" eb="45">
      <t>リツ</t>
    </rPh>
    <phoneticPr fontId="3"/>
  </si>
  <si>
    <t>対象農用地面積（㎡）</t>
    <phoneticPr fontId="3"/>
  </si>
  <si>
    <t>○○を実施する</t>
    <rPh sb="3" eb="5">
      <t>ジッシ</t>
    </rPh>
    <phoneticPr fontId="3"/>
  </si>
  <si>
    <t>１　集落協定の管理体制（構成員の役割分担）</t>
    <phoneticPr fontId="3"/>
  </si>
  <si>
    <t>役職名等</t>
  </si>
  <si>
    <t>氏名</t>
    <rPh sb="0" eb="2">
      <t>シメイ</t>
    </rPh>
    <phoneticPr fontId="3"/>
  </si>
  <si>
    <t>代表者</t>
    <rPh sb="0" eb="3">
      <t>ダイヒョウシャ</t>
    </rPh>
    <phoneticPr fontId="3"/>
  </si>
  <si>
    <t>書記担当</t>
    <phoneticPr fontId="3"/>
  </si>
  <si>
    <t>会計担当</t>
    <phoneticPr fontId="3"/>
  </si>
  <si>
    <t>共同機械担当</t>
    <phoneticPr fontId="3"/>
  </si>
  <si>
    <t>土地改良施設担当</t>
    <phoneticPr fontId="3"/>
  </si>
  <si>
    <t>法面点検担当</t>
    <phoneticPr fontId="3"/>
  </si>
  <si>
    <t>注）事務作業が一部の者に集中して過大な負担となっていないか、事務作業を担う者への報酬が適正な水準となっているか等について、協定参加者で確認すること。</t>
    <phoneticPr fontId="3"/>
  </si>
  <si>
    <t>２　集落協定上の基幹的活動において中核的なリーダーとしての役割を果たす担い手として指定する者</t>
    <phoneticPr fontId="3"/>
  </si>
  <si>
    <t>第２  農用地の管理方法</t>
    <phoneticPr fontId="3"/>
  </si>
  <si>
    <t>　以下の項目のうち該当項目に○印を記入</t>
    <phoneticPr fontId="3"/>
  </si>
  <si>
    <t>内                 容</t>
    <phoneticPr fontId="3"/>
  </si>
  <si>
    <t>(1) 農用地</t>
    <phoneticPr fontId="3"/>
  </si>
  <si>
    <t>①耕作者が農作業を継続できなくなった場合には、速やかに農業委員会のあっせんを受ける。</t>
    <phoneticPr fontId="3"/>
  </si>
  <si>
    <t>②農業公社が受託する。</t>
    <phoneticPr fontId="3"/>
  </si>
  <si>
    <t>③集落協定参加者が協定内容に従って管理する。</t>
    <phoneticPr fontId="3"/>
  </si>
  <si>
    <t>④その他（　　　　　　　　　　　　　　　　）</t>
    <phoneticPr fontId="3"/>
  </si>
  <si>
    <t>(2) 水路・農道等</t>
    <phoneticPr fontId="3"/>
  </si>
  <si>
    <t>①協定参加者全員で泥上げ、草刈りを行う。</t>
    <phoneticPr fontId="3"/>
  </si>
  <si>
    <t>②集落申し合わせ事項により定期的な除草等の作業を行う。</t>
    <phoneticPr fontId="3"/>
  </si>
  <si>
    <t>第３　協定対象となる農用地</t>
    <phoneticPr fontId="3"/>
  </si>
  <si>
    <t>第４  集落マスタープラン（必須事項）</t>
    <phoneticPr fontId="3"/>
  </si>
  <si>
    <t>協定農用地
面積</t>
    <phoneticPr fontId="3"/>
  </si>
  <si>
    <t>③既荒廃農地を協定農用地に含めない場合には、協定農用地に悪影響を与えないよう草刈り、防虫対策等の保全管理を行う。</t>
    <phoneticPr fontId="3"/>
  </si>
  <si>
    <t>④農地法面の崩壊を未然に防止するため、集落内の担い手を中心に定期的な点検を行う。　</t>
    <phoneticPr fontId="3"/>
  </si>
  <si>
    <t>⑤協定農用地への柵、ネット等の設置等により鳥獣害防止対策を行う。</t>
    <phoneticPr fontId="3"/>
  </si>
  <si>
    <t>②棚田オーナー制度の実施、市民農園・体験農園の開設・運営を行う。</t>
    <phoneticPr fontId="3"/>
  </si>
  <si>
    <t>⑨堆きゅう肥の施肥、拮抗植物の利用、アイガモ・鯉の利用、輪作の徹底、緑肥作物の作付け等を行う。</t>
    <phoneticPr fontId="3"/>
  </si>
  <si>
    <t>③景観作物を作付ける。</t>
    <phoneticPr fontId="3"/>
  </si>
  <si>
    <t>④土壌流亡に配慮した営農を行う（等高線栽培、根の張る植物を畝間に植栽）。</t>
    <phoneticPr fontId="3"/>
  </si>
  <si>
    <t>⑤体験民宿を実施する（グリーン・ツーリズム）。</t>
    <phoneticPr fontId="3"/>
  </si>
  <si>
    <t>⑥魚類・昆虫類の保護を行う（ビオトープの確保）。</t>
    <phoneticPr fontId="3"/>
  </si>
  <si>
    <t>⑦冬期の湛水化、不作付地での水張り等の鳥類の餌場の確保を図る。</t>
    <phoneticPr fontId="3"/>
  </si>
  <si>
    <t>⑧粗放的畜産を行う。</t>
    <phoneticPr fontId="3"/>
  </si>
  <si>
    <t>　【体制整備単価の場合に使用】</t>
    <phoneticPr fontId="3"/>
  </si>
  <si>
    <t>第８  農業生産活動等の体制整備として取り組むべき事項（体制整備単価交付必須事項）</t>
    <phoneticPr fontId="3"/>
  </si>
  <si>
    <t>取　り　組　む　べ　き　事　項</t>
    <phoneticPr fontId="3"/>
  </si>
  <si>
    <t>第９　加算措置適用のために取り組むべき事項（加算措置必須要件）</t>
    <phoneticPr fontId="3"/>
  </si>
  <si>
    <t>（別紙様式３）</t>
    <rPh sb="1" eb="3">
      <t>ベッシ</t>
    </rPh>
    <rPh sb="3" eb="5">
      <t>ヨウシキ</t>
    </rPh>
    <phoneticPr fontId="3"/>
  </si>
  <si>
    <t>協定対象施設の管理方法</t>
    <phoneticPr fontId="3"/>
  </si>
  <si>
    <t>区   分</t>
    <phoneticPr fontId="3"/>
  </si>
  <si>
    <t>施　 　設</t>
    <phoneticPr fontId="3"/>
  </si>
  <si>
    <t>管理作業者</t>
    <phoneticPr fontId="3"/>
  </si>
  <si>
    <t>管理方法等</t>
    <phoneticPr fontId="3"/>
  </si>
  <si>
    <t xml:space="preserve"> 管理作業の
 代  表  者</t>
    <phoneticPr fontId="3"/>
  </si>
  <si>
    <t>用水路</t>
    <rPh sb="0" eb="1">
      <t>ヨウ</t>
    </rPh>
    <phoneticPr fontId="3"/>
  </si>
  <si>
    <t>排水路</t>
    <phoneticPr fontId="3"/>
  </si>
  <si>
    <t>傾斜</t>
    <rPh sb="0" eb="2">
      <t>ケイシャ</t>
    </rPh>
    <phoneticPr fontId="3"/>
  </si>
  <si>
    <t>耕作地</t>
    <rPh sb="0" eb="2">
      <t>コウサク</t>
    </rPh>
    <rPh sb="2" eb="3">
      <t>チ</t>
    </rPh>
    <phoneticPr fontId="3"/>
  </si>
  <si>
    <t>その他（具体的活動内容欄に記入）</t>
    <rPh sb="4" eb="7">
      <t>グタイテキ</t>
    </rPh>
    <rPh sb="7" eb="9">
      <t>カツドウ</t>
    </rPh>
    <rPh sb="9" eb="11">
      <t>ナイヨウ</t>
    </rPh>
    <rPh sb="11" eb="12">
      <t>ラン</t>
    </rPh>
    <phoneticPr fontId="3"/>
  </si>
  <si>
    <t>農用地の現況</t>
    <phoneticPr fontId="3"/>
  </si>
  <si>
    <t>第５　農業生産活動等として取り組むべき事項</t>
    <phoneticPr fontId="3"/>
  </si>
  <si>
    <t>第６　促進計画の「その他促進計画の実施に関し当該市町村が必要と認める事項」により
　　規定すべき事項</t>
    <phoneticPr fontId="3"/>
  </si>
  <si>
    <t>第７  交付金の使用方法等</t>
    <phoneticPr fontId="3"/>
  </si>
  <si>
    <t>棚田地域振興活動加算</t>
    <phoneticPr fontId="3"/>
  </si>
  <si>
    <t>　多面的機能支払交付金実施要綱別紙１第５の２に基づく活動計画に定める施設と同一。</t>
    <phoneticPr fontId="3"/>
  </si>
  <si>
    <t>　</t>
    <phoneticPr fontId="3"/>
  </si>
  <si>
    <t>A1団地</t>
    <rPh sb="2" eb="4">
      <t>ダンチ</t>
    </rPh>
    <phoneticPr fontId="3"/>
  </si>
  <si>
    <t>B1団地</t>
    <rPh sb="2" eb="4">
      <t>ダンチ</t>
    </rPh>
    <phoneticPr fontId="3"/>
  </si>
  <si>
    <t>B2団地</t>
    <rPh sb="2" eb="4">
      <t>ダンチ</t>
    </rPh>
    <phoneticPr fontId="3"/>
  </si>
  <si>
    <t>B3団地</t>
    <rPh sb="2" eb="4">
      <t>ダンチ</t>
    </rPh>
    <phoneticPr fontId="3"/>
  </si>
  <si>
    <t>B4団地</t>
    <rPh sb="2" eb="4">
      <t>ダンチ</t>
    </rPh>
    <phoneticPr fontId="3"/>
  </si>
  <si>
    <t>B5団地</t>
    <rPh sb="2" eb="4">
      <t>ダンチ</t>
    </rPh>
    <phoneticPr fontId="3"/>
  </si>
  <si>
    <t>B6団地</t>
    <rPh sb="2" eb="4">
      <t>ダンチ</t>
    </rPh>
    <phoneticPr fontId="3"/>
  </si>
  <si>
    <t>B7団地</t>
    <rPh sb="2" eb="4">
      <t>ダンチ</t>
    </rPh>
    <phoneticPr fontId="3"/>
  </si>
  <si>
    <t>B8団地</t>
    <rPh sb="2" eb="4">
      <t>ダンチ</t>
    </rPh>
    <phoneticPr fontId="3"/>
  </si>
  <si>
    <t>C1団地</t>
    <rPh sb="2" eb="4">
      <t>ダンチ</t>
    </rPh>
    <phoneticPr fontId="3"/>
  </si>
  <si>
    <t>D1団地</t>
    <rPh sb="2" eb="4">
      <t>ダンチ</t>
    </rPh>
    <phoneticPr fontId="3"/>
  </si>
  <si>
    <t>○○町○○番の２４</t>
    <rPh sb="2" eb="3">
      <t>マチ</t>
    </rPh>
    <rPh sb="5" eb="6">
      <t>バン</t>
    </rPh>
    <phoneticPr fontId="3"/>
  </si>
  <si>
    <t>○○町○○番の２５</t>
    <rPh sb="2" eb="3">
      <t>マチ</t>
    </rPh>
    <rPh sb="5" eb="6">
      <t>バン</t>
    </rPh>
    <phoneticPr fontId="3"/>
  </si>
  <si>
    <t>体験農園を実施し、都市住民との交流を深める。</t>
    <rPh sb="0" eb="2">
      <t>タイケン</t>
    </rPh>
    <rPh sb="2" eb="4">
      <t>ノウエン</t>
    </rPh>
    <rPh sb="5" eb="7">
      <t>ジッシ</t>
    </rPh>
    <rPh sb="9" eb="11">
      <t>トシ</t>
    </rPh>
    <rPh sb="11" eb="13">
      <t>ジュウミン</t>
    </rPh>
    <rPh sb="15" eb="17">
      <t>コウリュウ</t>
    </rPh>
    <rPh sb="18" eb="19">
      <t>フカ</t>
    </rPh>
    <phoneticPr fontId="3"/>
  </si>
  <si>
    <t>○○○○他</t>
    <rPh sb="4" eb="5">
      <t>ホカ</t>
    </rPh>
    <phoneticPr fontId="3"/>
  </si>
  <si>
    <t>○○○○</t>
  </si>
  <si>
    <t>E1団地</t>
    <rPh sb="2" eb="4">
      <t>ダンチ</t>
    </rPh>
    <phoneticPr fontId="3"/>
  </si>
  <si>
    <t>F1団地</t>
    <rPh sb="2" eb="4">
      <t>ダンチ</t>
    </rPh>
    <phoneticPr fontId="3"/>
  </si>
  <si>
    <t>超急傾斜農地
棚田地域振興農地のうち</t>
    <rPh sb="0" eb="1">
      <t>チョウ</t>
    </rPh>
    <rPh sb="1" eb="4">
      <t>キュウケイシャ</t>
    </rPh>
    <rPh sb="4" eb="6">
      <t>ノウチ</t>
    </rPh>
    <phoneticPr fontId="3"/>
  </si>
  <si>
    <t>こちらのセルには関数が入っているので変更しないでください。</t>
    <rPh sb="8" eb="10">
      <t>カンスウ</t>
    </rPh>
    <rPh sb="11" eb="12">
      <t>ハイ</t>
    </rPh>
    <rPh sb="18" eb="20">
      <t>ヘンコウ</t>
    </rPh>
    <phoneticPr fontId="3"/>
  </si>
  <si>
    <t>〇</t>
    <phoneticPr fontId="3"/>
  </si>
  <si>
    <t>〇</t>
    <phoneticPr fontId="3"/>
  </si>
  <si>
    <r>
      <t>・</t>
    </r>
    <r>
      <rPr>
        <b/>
        <u/>
        <sz val="10"/>
        <color rgb="FFFF0000"/>
        <rFont val="HG丸ｺﾞｼｯｸM-PRO"/>
        <family val="3"/>
        <charset val="128"/>
      </rPr>
      <t>市町村に提出する前に、自動集計された箇所も含め、誤りがないかご確認ください。</t>
    </r>
    <rPh sb="12" eb="14">
      <t>ジドウ</t>
    </rPh>
    <rPh sb="14" eb="16">
      <t>シュウケイ</t>
    </rPh>
    <rPh sb="19" eb="21">
      <t>カショ</t>
    </rPh>
    <rPh sb="22" eb="23">
      <t>フク</t>
    </rPh>
    <rPh sb="25" eb="26">
      <t>アヤマ</t>
    </rPh>
    <rPh sb="32" eb="34">
      <t>カクニン</t>
    </rPh>
    <phoneticPr fontId="3"/>
  </si>
  <si>
    <t>[001]協定識別コード</t>
  </si>
  <si>
    <t>[002]都道府県名</t>
  </si>
  <si>
    <t>[004]地方公共団体コード</t>
  </si>
  <si>
    <t>[005]集落協定名</t>
  </si>
  <si>
    <t>[006]協定整理番号</t>
  </si>
  <si>
    <t>協定識別コード重複確認セル</t>
  </si>
  <si>
    <t>[007]協定の所在地</t>
  </si>
  <si>
    <t>[008]協定認定年度（交付開始年度）</t>
  </si>
  <si>
    <t>[010]複数の市町村にまたがる協定の事項</t>
  </si>
  <si>
    <t>[012]協定参加者総計</t>
    <phoneticPr fontId="3"/>
  </si>
  <si>
    <t>[013]うち中核的リーダー</t>
    <phoneticPr fontId="3"/>
  </si>
  <si>
    <t>[016]農業者（人）</t>
    <phoneticPr fontId="3"/>
  </si>
  <si>
    <t>[017]農業法人数</t>
    <rPh sb="5" eb="7">
      <t>ノウギョウ</t>
    </rPh>
    <rPh sb="7" eb="9">
      <t>ホウジン</t>
    </rPh>
    <rPh sb="9" eb="10">
      <t>スウ</t>
    </rPh>
    <phoneticPr fontId="3"/>
  </si>
  <si>
    <t>[018]農業生産組織数</t>
    <rPh sb="5" eb="7">
      <t>ノウギョウ</t>
    </rPh>
    <rPh sb="7" eb="9">
      <t>セイサン</t>
    </rPh>
    <rPh sb="9" eb="11">
      <t>ソシキ</t>
    </rPh>
    <rPh sb="11" eb="12">
      <t>スウ</t>
    </rPh>
    <phoneticPr fontId="3"/>
  </si>
  <si>
    <t>[019]土地改良区</t>
    <phoneticPr fontId="3"/>
  </si>
  <si>
    <t>[020]水利組合</t>
    <phoneticPr fontId="3"/>
  </si>
  <si>
    <t>[021]非農業者（人）</t>
    <phoneticPr fontId="3"/>
  </si>
  <si>
    <t>[022]その他</t>
    <phoneticPr fontId="3"/>
  </si>
  <si>
    <t>[023]協定参加者の年齢区分別計</t>
    <phoneticPr fontId="3"/>
  </si>
  <si>
    <t>[024]参加者_39歳以下</t>
    <phoneticPr fontId="3"/>
  </si>
  <si>
    <t>[025]参加者_40～44歳</t>
    <phoneticPr fontId="3"/>
  </si>
  <si>
    <t>[026]参加者_45～49歳</t>
    <phoneticPr fontId="3"/>
  </si>
  <si>
    <t>[027]参加者_50～54歳</t>
    <phoneticPr fontId="3"/>
  </si>
  <si>
    <t>[028]参加者_55～59歳</t>
    <phoneticPr fontId="3"/>
  </si>
  <si>
    <t>[029]参加者_60～64歳</t>
    <phoneticPr fontId="3"/>
  </si>
  <si>
    <t>[030]参加者_65～69歳</t>
    <phoneticPr fontId="3"/>
  </si>
  <si>
    <t>[031]参加者_70～74歳</t>
    <phoneticPr fontId="3"/>
  </si>
  <si>
    <t>[032]参加者_75～79歳</t>
    <phoneticPr fontId="3"/>
  </si>
  <si>
    <t>[033]参加者_80歳以上</t>
    <phoneticPr fontId="3"/>
  </si>
  <si>
    <t>①協定識別事項</t>
    <rPh sb="1" eb="3">
      <t>キョウテイ</t>
    </rPh>
    <rPh sb="3" eb="5">
      <t>シキベツ</t>
    </rPh>
    <rPh sb="5" eb="7">
      <t>ジコウ</t>
    </rPh>
    <phoneticPr fontId="3"/>
  </si>
  <si>
    <t>②協定参加者</t>
    <rPh sb="1" eb="3">
      <t>キョウテイ</t>
    </rPh>
    <rPh sb="3" eb="6">
      <t>サンカシャ</t>
    </rPh>
    <phoneticPr fontId="3"/>
  </si>
  <si>
    <t>協定識別コード</t>
    <rPh sb="0" eb="2">
      <t>キョウテイ</t>
    </rPh>
    <rPh sb="2" eb="4">
      <t>シキベツ</t>
    </rPh>
    <phoneticPr fontId="3"/>
  </si>
  <si>
    <t>市町村名</t>
    <rPh sb="0" eb="3">
      <t>シチョウソン</t>
    </rPh>
    <rPh sb="3" eb="4">
      <t>メイ</t>
    </rPh>
    <phoneticPr fontId="3"/>
  </si>
  <si>
    <t>地方公共団体コード</t>
    <rPh sb="0" eb="2">
      <t>チホウ</t>
    </rPh>
    <rPh sb="2" eb="4">
      <t>コウキョウ</t>
    </rPh>
    <rPh sb="4" eb="6">
      <t>ダンタイ</t>
    </rPh>
    <phoneticPr fontId="3"/>
  </si>
  <si>
    <t>協定識別コード重複確認セル</t>
    <rPh sb="0" eb="2">
      <t>キョウテイ</t>
    </rPh>
    <rPh sb="2" eb="4">
      <t>シキベツ</t>
    </rPh>
    <rPh sb="7" eb="9">
      <t>ジュウフク</t>
    </rPh>
    <rPh sb="9" eb="11">
      <t>カクニン</t>
    </rPh>
    <phoneticPr fontId="3"/>
  </si>
  <si>
    <t>協定の所在地</t>
    <rPh sb="0" eb="2">
      <t>キョウテイ</t>
    </rPh>
    <rPh sb="3" eb="6">
      <t>ショザイチ</t>
    </rPh>
    <phoneticPr fontId="3"/>
  </si>
  <si>
    <t>協定認定年度（交付開始年度）</t>
    <rPh sb="0" eb="2">
      <t>キョウテイ</t>
    </rPh>
    <rPh sb="2" eb="4">
      <t>ニンテイ</t>
    </rPh>
    <rPh sb="4" eb="6">
      <t>ネンド</t>
    </rPh>
    <rPh sb="7" eb="9">
      <t>コウフ</t>
    </rPh>
    <rPh sb="9" eb="11">
      <t>カイシ</t>
    </rPh>
    <rPh sb="11" eb="13">
      <t>ネンド</t>
    </rPh>
    <phoneticPr fontId="3"/>
  </si>
  <si>
    <t>複数の市町村にまたがる協定の事項</t>
    <phoneticPr fontId="3"/>
  </si>
  <si>
    <t>協定参加者総計</t>
    <rPh sb="0" eb="2">
      <t>キョウテイ</t>
    </rPh>
    <rPh sb="2" eb="5">
      <t>サンカシャ</t>
    </rPh>
    <rPh sb="5" eb="7">
      <t>ソウケイ</t>
    </rPh>
    <phoneticPr fontId="3"/>
  </si>
  <si>
    <t>協定整理
番号</t>
    <rPh sb="0" eb="2">
      <t>キョウテイ</t>
    </rPh>
    <rPh sb="2" eb="4">
      <t>セイリ</t>
    </rPh>
    <rPh sb="5" eb="7">
      <t>バンゴウ</t>
    </rPh>
    <phoneticPr fontId="3"/>
  </si>
  <si>
    <t>農業者（人）</t>
    <rPh sb="0" eb="3">
      <t>ノウギョウシャ</t>
    </rPh>
    <rPh sb="4" eb="5">
      <t>ニン</t>
    </rPh>
    <phoneticPr fontId="3"/>
  </si>
  <si>
    <t>農業法人数</t>
    <rPh sb="0" eb="2">
      <t>ノウギョウ</t>
    </rPh>
    <rPh sb="2" eb="4">
      <t>ホウジン</t>
    </rPh>
    <rPh sb="4" eb="5">
      <t>スウ</t>
    </rPh>
    <phoneticPr fontId="3"/>
  </si>
  <si>
    <t>農業生産組織数</t>
    <rPh sb="0" eb="6">
      <t>ノウギョウセイサンソシキ</t>
    </rPh>
    <rPh sb="6" eb="7">
      <t>スウ</t>
    </rPh>
    <phoneticPr fontId="3"/>
  </si>
  <si>
    <t>土地改良区</t>
    <rPh sb="0" eb="2">
      <t>トチ</t>
    </rPh>
    <rPh sb="2" eb="4">
      <t>カイリョウ</t>
    </rPh>
    <rPh sb="4" eb="5">
      <t>ク</t>
    </rPh>
    <phoneticPr fontId="3"/>
  </si>
  <si>
    <t>水利組合</t>
    <rPh sb="0" eb="2">
      <t>スイリ</t>
    </rPh>
    <rPh sb="2" eb="4">
      <t>クミアイ</t>
    </rPh>
    <phoneticPr fontId="3"/>
  </si>
  <si>
    <t>非農業者（人）</t>
    <rPh sb="0" eb="1">
      <t>ヒ</t>
    </rPh>
    <rPh sb="1" eb="4">
      <t>ノウギョウシャ</t>
    </rPh>
    <rPh sb="5" eb="6">
      <t>ニン</t>
    </rPh>
    <phoneticPr fontId="3"/>
  </si>
  <si>
    <t>その他</t>
    <rPh sb="2" eb="3">
      <t>タ</t>
    </rPh>
    <phoneticPr fontId="3"/>
  </si>
  <si>
    <t>協定参加者の年齢区分別計</t>
    <rPh sb="0" eb="2">
      <t>キョウテイ</t>
    </rPh>
    <rPh sb="2" eb="5">
      <t>サンカシャ</t>
    </rPh>
    <rPh sb="6" eb="8">
      <t>ネンレイ</t>
    </rPh>
    <rPh sb="8" eb="10">
      <t>クブン</t>
    </rPh>
    <rPh sb="10" eb="11">
      <t>ベツ</t>
    </rPh>
    <rPh sb="11" eb="12">
      <t>ケイ</t>
    </rPh>
    <phoneticPr fontId="3"/>
  </si>
  <si>
    <t>39歳以下</t>
    <rPh sb="2" eb="5">
      <t>サイイカ</t>
    </rPh>
    <phoneticPr fontId="3"/>
  </si>
  <si>
    <t>40～44歳</t>
    <rPh sb="5" eb="6">
      <t>サイ</t>
    </rPh>
    <phoneticPr fontId="3"/>
  </si>
  <si>
    <t>45～49歳</t>
    <rPh sb="5" eb="6">
      <t>サイ</t>
    </rPh>
    <phoneticPr fontId="3"/>
  </si>
  <si>
    <t>50～54歳</t>
    <rPh sb="5" eb="6">
      <t>サイ</t>
    </rPh>
    <phoneticPr fontId="3"/>
  </si>
  <si>
    <t>55～59歳</t>
    <rPh sb="5" eb="6">
      <t>サイ</t>
    </rPh>
    <phoneticPr fontId="3"/>
  </si>
  <si>
    <t>60～64歳</t>
    <rPh sb="5" eb="6">
      <t>サイ</t>
    </rPh>
    <phoneticPr fontId="3"/>
  </si>
  <si>
    <t>65～69歳</t>
    <rPh sb="5" eb="6">
      <t>サイ</t>
    </rPh>
    <phoneticPr fontId="3"/>
  </si>
  <si>
    <t>70～74歳</t>
    <rPh sb="5" eb="6">
      <t>サイ</t>
    </rPh>
    <phoneticPr fontId="3"/>
  </si>
  <si>
    <t>75～79歳</t>
    <rPh sb="5" eb="6">
      <t>サイ</t>
    </rPh>
    <phoneticPr fontId="3"/>
  </si>
  <si>
    <t>80歳以上</t>
    <rPh sb="2" eb="3">
      <t>サイ</t>
    </rPh>
    <rPh sb="3" eb="5">
      <t>イジョウ</t>
    </rPh>
    <phoneticPr fontId="3"/>
  </si>
  <si>
    <t>うち
中核的リーダー（人）</t>
    <rPh sb="3" eb="6">
      <t>チュウカクテキ</t>
    </rPh>
    <rPh sb="11" eb="12">
      <t>ニン</t>
    </rPh>
    <phoneticPr fontId="3"/>
  </si>
  <si>
    <t>整数</t>
    <rPh sb="0" eb="2">
      <t>セイスウ</t>
    </rPh>
    <phoneticPr fontId="3"/>
  </si>
  <si>
    <t>自動入力</t>
    <rPh sb="0" eb="2">
      <t>ジドウ</t>
    </rPh>
    <rPh sb="2" eb="4">
      <t>ニュウリョク</t>
    </rPh>
    <phoneticPr fontId="3"/>
  </si>
  <si>
    <t>文字</t>
    <rPh sb="0" eb="2">
      <t>モジ</t>
    </rPh>
    <phoneticPr fontId="3"/>
  </si>
  <si>
    <t>リスト</t>
    <phoneticPr fontId="3"/>
  </si>
  <si>
    <t>[034]地域区分</t>
    <phoneticPr fontId="3"/>
  </si>
  <si>
    <t>[035]協定締結面積総計</t>
    <phoneticPr fontId="3"/>
  </si>
  <si>
    <t>[036]田_面積計</t>
    <phoneticPr fontId="3"/>
  </si>
  <si>
    <t>[037]田_急傾斜</t>
    <phoneticPr fontId="3"/>
  </si>
  <si>
    <t>[038]田_緩傾斜</t>
    <phoneticPr fontId="3"/>
  </si>
  <si>
    <t>[039]田_高齢化・耕作放棄率</t>
    <phoneticPr fontId="3"/>
  </si>
  <si>
    <t>[040]田_小区画不整形</t>
    <phoneticPr fontId="3"/>
  </si>
  <si>
    <t>[041]田_特認基準</t>
    <phoneticPr fontId="3"/>
  </si>
  <si>
    <t>[042]田_交付対象外</t>
    <phoneticPr fontId="3"/>
  </si>
  <si>
    <t>[043]畑_面積計</t>
    <phoneticPr fontId="3"/>
  </si>
  <si>
    <t>[044]畑_急傾斜</t>
    <phoneticPr fontId="3"/>
  </si>
  <si>
    <t>[045]畑_緩傾斜</t>
    <phoneticPr fontId="3"/>
  </si>
  <si>
    <t>[046]畑_高齢化・耕作放棄率</t>
    <phoneticPr fontId="3"/>
  </si>
  <si>
    <t>[047]畑_特認基準</t>
    <phoneticPr fontId="3"/>
  </si>
  <si>
    <t>[048]畑_交付対象外（田畑混在）</t>
    <phoneticPr fontId="3"/>
  </si>
  <si>
    <t>[049]畑_交付対象外（田畑混在以外）</t>
    <phoneticPr fontId="3"/>
  </si>
  <si>
    <t>[050]草地_面積計</t>
    <phoneticPr fontId="3"/>
  </si>
  <si>
    <t>[051]草地_急傾斜</t>
    <phoneticPr fontId="3"/>
  </si>
  <si>
    <t>[052]草地_緩傾斜</t>
    <phoneticPr fontId="3"/>
  </si>
  <si>
    <t>[053]草地_草地比率の高い草地</t>
    <phoneticPr fontId="3"/>
  </si>
  <si>
    <t>[054]草地_高齢化・耕作放棄率</t>
    <phoneticPr fontId="3"/>
  </si>
  <si>
    <t>[055]草地_特認基準</t>
    <phoneticPr fontId="3"/>
  </si>
  <si>
    <t>[056]草地_交付対象外（田草地混在）</t>
    <phoneticPr fontId="3"/>
  </si>
  <si>
    <t>[057]草地_交付対象外（田草地混在以外）</t>
    <phoneticPr fontId="3"/>
  </si>
  <si>
    <t>[058]採草放牧地_面積計</t>
    <phoneticPr fontId="3"/>
  </si>
  <si>
    <t>[059]採草放牧地_急傾斜</t>
    <phoneticPr fontId="3"/>
  </si>
  <si>
    <t>[060]採草放牧地_緩傾斜</t>
    <phoneticPr fontId="3"/>
  </si>
  <si>
    <t>[061]採草放牧地_特認基準</t>
    <phoneticPr fontId="3"/>
  </si>
  <si>
    <t>[062]採草放牧地_交付対象外（田採草放牧地混在）</t>
    <phoneticPr fontId="3"/>
  </si>
  <si>
    <t>[063]採草放牧地_交付対象外（田採草放牧地混在以外)</t>
    <phoneticPr fontId="3"/>
  </si>
  <si>
    <t>[064]通常地域_面積計</t>
    <phoneticPr fontId="3"/>
  </si>
  <si>
    <t>[065]通常地域_田_面積計</t>
    <phoneticPr fontId="3"/>
  </si>
  <si>
    <t>[066]通常地域_田_急傾斜</t>
    <phoneticPr fontId="3"/>
  </si>
  <si>
    <t>[067]通常地域_田_緩傾斜</t>
    <phoneticPr fontId="3"/>
  </si>
  <si>
    <t>[068]通常地域_田_高齢化耕作放棄率</t>
    <phoneticPr fontId="3"/>
  </si>
  <si>
    <t>[069]通常地域_田_小区画不整形</t>
    <phoneticPr fontId="3"/>
  </si>
  <si>
    <t>[070]通常地域_田_特認基準</t>
    <phoneticPr fontId="3"/>
  </si>
  <si>
    <t>[071]通常地域_田_交付対象外</t>
    <phoneticPr fontId="3"/>
  </si>
  <si>
    <t>[072]通常地域_畑_面積計</t>
    <phoneticPr fontId="3"/>
  </si>
  <si>
    <t>[073]通常地域_畑_急傾斜</t>
    <phoneticPr fontId="3"/>
  </si>
  <si>
    <t>[074]通常地域_畑_緩傾斜</t>
    <phoneticPr fontId="3"/>
  </si>
  <si>
    <t>[075]通常地域_畑_高齢化耕作放棄率</t>
    <phoneticPr fontId="3"/>
  </si>
  <si>
    <t>[076]通常地域_畑_特認基準</t>
    <phoneticPr fontId="3"/>
  </si>
  <si>
    <t>[077]通常地域_畑_交付対象外（田畑混在）</t>
    <phoneticPr fontId="3"/>
  </si>
  <si>
    <t>[078]通常地域_畑_交付対象外（田畑混在以外）</t>
    <phoneticPr fontId="3"/>
  </si>
  <si>
    <t>[079]通常地域_草地_面積計</t>
    <phoneticPr fontId="3"/>
  </si>
  <si>
    <t>[080]通常地域_草地_急傾斜</t>
    <phoneticPr fontId="3"/>
  </si>
  <si>
    <t>[081]通常地域_草地_緩傾斜</t>
    <phoneticPr fontId="3"/>
  </si>
  <si>
    <t>[082]通常地域_草地_草地比率の高い草地</t>
    <phoneticPr fontId="3"/>
  </si>
  <si>
    <t>[083]通常地域_草地_高齢化耕作放棄率</t>
    <phoneticPr fontId="3"/>
  </si>
  <si>
    <t>[084]通常地域_草地_特認基準</t>
    <phoneticPr fontId="3"/>
  </si>
  <si>
    <t>[085]通常地域_草地_交付対象外（田草地混在）</t>
    <phoneticPr fontId="3"/>
  </si>
  <si>
    <t>[086]通常地域_草地_交付対象外（田草地混在以外）</t>
    <phoneticPr fontId="3"/>
  </si>
  <si>
    <t>[087]通常地域_採草放牧地_面積計</t>
    <phoneticPr fontId="3"/>
  </si>
  <si>
    <t>[088]通常地域_採草放牧地_急傾斜</t>
    <phoneticPr fontId="3"/>
  </si>
  <si>
    <t>[089]通常地域_採草放牧地_緩傾斜</t>
    <phoneticPr fontId="3"/>
  </si>
  <si>
    <t>[090]通常地域_採草放牧地_特認基準</t>
    <phoneticPr fontId="3"/>
  </si>
  <si>
    <t>[091]通常地域_採草放牧地_交付対象外（田採草混在）</t>
    <phoneticPr fontId="3"/>
  </si>
  <si>
    <t>[092]通常地域_採草放牧地_交付対象外（田採草混在以外）</t>
    <phoneticPr fontId="3"/>
  </si>
  <si>
    <t>[093]特認地域_基準区分</t>
    <phoneticPr fontId="3"/>
  </si>
  <si>
    <t>[094]特認地域_面積計</t>
    <phoneticPr fontId="3"/>
  </si>
  <si>
    <t>[095]特認地域_田_面積計</t>
    <phoneticPr fontId="3"/>
  </si>
  <si>
    <t>[096]特認地域_田_急傾斜</t>
    <phoneticPr fontId="3"/>
  </si>
  <si>
    <t>[097]特認地域_田_緩傾斜</t>
    <phoneticPr fontId="3"/>
  </si>
  <si>
    <t>[098]特認地域_田_高齢化耕作放棄率</t>
    <phoneticPr fontId="3"/>
  </si>
  <si>
    <t>[099]特認地域_田_小区画不整形</t>
    <phoneticPr fontId="3"/>
  </si>
  <si>
    <t>[100]特認地域_田_特認基準</t>
    <phoneticPr fontId="3"/>
  </si>
  <si>
    <t>[101]特認地域_田_交付対象外</t>
    <phoneticPr fontId="3"/>
  </si>
  <si>
    <t>[102]特認地域_畑_面積計</t>
    <phoneticPr fontId="3"/>
  </si>
  <si>
    <t>[103]特認地域_畑_急傾斜</t>
    <phoneticPr fontId="3"/>
  </si>
  <si>
    <t>[104]特認地域_畑_緩傾斜</t>
    <phoneticPr fontId="3"/>
  </si>
  <si>
    <t>[105]特認地域_畑_高齢化耕作放棄率</t>
    <phoneticPr fontId="3"/>
  </si>
  <si>
    <t>[106]特認地域_畑_特認基準</t>
    <phoneticPr fontId="3"/>
  </si>
  <si>
    <t>[107]特認地域_畑_交付対象外（田畑混在）</t>
    <phoneticPr fontId="3"/>
  </si>
  <si>
    <t>[108]特認地域_畑_（田畑混在地以外）</t>
    <phoneticPr fontId="3"/>
  </si>
  <si>
    <t>[109]特認地域_草地_面積計</t>
    <phoneticPr fontId="3"/>
  </si>
  <si>
    <t>[110]特認地域_草地_急傾斜</t>
    <phoneticPr fontId="3"/>
  </si>
  <si>
    <t>[111]特認地域_草地_緩傾斜</t>
    <phoneticPr fontId="3"/>
  </si>
  <si>
    <t>[112]特認地域_草地_草地比率の高い草地</t>
    <phoneticPr fontId="3"/>
  </si>
  <si>
    <t>[113]特認地域_草地_高齢化耕作放棄率</t>
    <phoneticPr fontId="3"/>
  </si>
  <si>
    <t>[114]特認地域_草地_特認基準</t>
    <phoneticPr fontId="3"/>
  </si>
  <si>
    <t>[115]特認地域_草地_交付対象外（田草地混在）</t>
    <phoneticPr fontId="3"/>
  </si>
  <si>
    <t>[116]特認地域_草地_交付対象外（田草地混在以外）</t>
    <phoneticPr fontId="3"/>
  </si>
  <si>
    <t>[117]特認地域_採草放牧地_面積計</t>
    <phoneticPr fontId="3"/>
  </si>
  <si>
    <t>[118]特認地域_採草放牧地_急傾斜</t>
    <phoneticPr fontId="3"/>
  </si>
  <si>
    <t>[119]特認地域_採草放牧地_緩傾斜</t>
    <phoneticPr fontId="3"/>
  </si>
  <si>
    <t>[120]特認地域_採草放牧地_特認基準</t>
    <phoneticPr fontId="3"/>
  </si>
  <si>
    <t>[121]特認地域_採草放牧地_交付対象外（田採草混在地）</t>
    <phoneticPr fontId="3"/>
  </si>
  <si>
    <t>[122]特認地域_採草放牧地_交付対象外（田採草混在地以外）</t>
    <phoneticPr fontId="3"/>
  </si>
  <si>
    <t>[123]本体交付金交付額</t>
    <rPh sb="5" eb="7">
      <t>ホンタイ</t>
    </rPh>
    <rPh sb="7" eb="10">
      <t>コウフキン</t>
    </rPh>
    <rPh sb="10" eb="13">
      <t>コウフガク</t>
    </rPh>
    <phoneticPr fontId="3"/>
  </si>
  <si>
    <t>[124]うち国費</t>
    <rPh sb="7" eb="9">
      <t>コクヒ</t>
    </rPh>
    <phoneticPr fontId="3"/>
  </si>
  <si>
    <t>[125]協定農用地の一部除外_面積計</t>
    <phoneticPr fontId="3"/>
  </si>
  <si>
    <t>[126]協定農用地の一部除外_耕作未実施_計</t>
    <phoneticPr fontId="3"/>
  </si>
  <si>
    <t>[127]協定農用地の一部除外_耕作未実施_耕作放棄</t>
    <phoneticPr fontId="3"/>
  </si>
  <si>
    <t>[131]協定農用地の一部除外_耕作未実施_その他</t>
    <phoneticPr fontId="3"/>
  </si>
  <si>
    <t>[132]協定農用地の一部除外_耕作未実施_その他の内容</t>
    <phoneticPr fontId="3"/>
  </si>
  <si>
    <t>[134]協定農用地の一部除外_死亡・病気・高齢</t>
    <phoneticPr fontId="3"/>
  </si>
  <si>
    <t>[135]協定農用地の一部除外_自然災害</t>
    <phoneticPr fontId="3"/>
  </si>
  <si>
    <t>[136]協定農用地の一部除外_土地収用</t>
    <phoneticPr fontId="3"/>
  </si>
  <si>
    <t>[137]協定農用地の一部除外_農業用施設</t>
    <phoneticPr fontId="3"/>
  </si>
  <si>
    <t>[144]復旧_既荒廃農地</t>
    <phoneticPr fontId="3"/>
  </si>
  <si>
    <t>[145]復旧_既荒廃農地_うち復旧済面積</t>
    <phoneticPr fontId="3"/>
  </si>
  <si>
    <t>[146]復旧_既荒廃農地_田</t>
    <phoneticPr fontId="3"/>
  </si>
  <si>
    <t>[147]復旧_既荒廃農地_畑</t>
    <phoneticPr fontId="3"/>
  </si>
  <si>
    <t>[148]復旧_既荒廃農地_草地</t>
    <phoneticPr fontId="3"/>
  </si>
  <si>
    <t>[149]復旧_自然災害</t>
    <phoneticPr fontId="3"/>
  </si>
  <si>
    <t>[150]復旧_自然災害_うち復旧済面積</t>
    <phoneticPr fontId="3"/>
  </si>
  <si>
    <t>[151]協定に含めない管理すべき荒廃農地の管理面積</t>
    <phoneticPr fontId="3"/>
  </si>
  <si>
    <t>③協定締結面積</t>
    <rPh sb="1" eb="3">
      <t>キョウテイ</t>
    </rPh>
    <rPh sb="3" eb="5">
      <t>テイケツ</t>
    </rPh>
    <rPh sb="5" eb="7">
      <t>メンセキ</t>
    </rPh>
    <phoneticPr fontId="3"/>
  </si>
  <si>
    <t>協定締結面積総計</t>
    <rPh sb="0" eb="2">
      <t>キョウテイ</t>
    </rPh>
    <rPh sb="2" eb="4">
      <t>テイケツ</t>
    </rPh>
    <rPh sb="4" eb="6">
      <t>メンセキ</t>
    </rPh>
    <rPh sb="6" eb="8">
      <t>ソウケイ</t>
    </rPh>
    <phoneticPr fontId="3"/>
  </si>
  <si>
    <t>通常・特認地域別、地目別及び交付基準別協定締結面積</t>
    <rPh sb="0" eb="2">
      <t>ツウジョウ</t>
    </rPh>
    <rPh sb="3" eb="5">
      <t>トクニン</t>
    </rPh>
    <rPh sb="5" eb="7">
      <t>チイキ</t>
    </rPh>
    <rPh sb="7" eb="8">
      <t>ベツ</t>
    </rPh>
    <rPh sb="9" eb="11">
      <t>チモク</t>
    </rPh>
    <rPh sb="11" eb="12">
      <t>ベツ</t>
    </rPh>
    <rPh sb="12" eb="13">
      <t>オヨ</t>
    </rPh>
    <rPh sb="14" eb="16">
      <t>コウフ</t>
    </rPh>
    <rPh sb="16" eb="18">
      <t>キジュン</t>
    </rPh>
    <rPh sb="18" eb="19">
      <t>ベツ</t>
    </rPh>
    <rPh sb="19" eb="21">
      <t>キョウテイ</t>
    </rPh>
    <rPh sb="21" eb="23">
      <t>テイケツ</t>
    </rPh>
    <rPh sb="23" eb="25">
      <t>メンセキ</t>
    </rPh>
    <phoneticPr fontId="3"/>
  </si>
  <si>
    <t>本体交付金交付額（円）</t>
    <rPh sb="0" eb="2">
      <t>ホンタイ</t>
    </rPh>
    <rPh sb="2" eb="5">
      <t>コウフキン</t>
    </rPh>
    <rPh sb="5" eb="8">
      <t>コウフガク</t>
    </rPh>
    <rPh sb="9" eb="10">
      <t>エン</t>
    </rPh>
    <phoneticPr fontId="3"/>
  </si>
  <si>
    <t>協定農用地の一部を除外した場合の理由、面積</t>
    <rPh sb="0" eb="2">
      <t>キョウテイ</t>
    </rPh>
    <rPh sb="2" eb="5">
      <t>ノウヨウチ</t>
    </rPh>
    <rPh sb="6" eb="8">
      <t>イチブ</t>
    </rPh>
    <rPh sb="9" eb="11">
      <t>ジョガイ</t>
    </rPh>
    <rPh sb="13" eb="15">
      <t>バアイ</t>
    </rPh>
    <rPh sb="16" eb="18">
      <t>リユウ</t>
    </rPh>
    <rPh sb="19" eb="21">
      <t>メンセキ</t>
    </rPh>
    <phoneticPr fontId="3"/>
  </si>
  <si>
    <r>
      <t>協定締結面積［50］うち</t>
    </r>
    <r>
      <rPr>
        <b/>
        <sz val="10"/>
        <rFont val="ＭＳ Ｐゴシック"/>
        <family val="3"/>
        <charset val="128"/>
      </rPr>
      <t>既荒廃農地の復旧面積</t>
    </r>
    <rPh sb="12" eb="13">
      <t>キ</t>
    </rPh>
    <rPh sb="13" eb="17">
      <t>コウハイノウチ</t>
    </rPh>
    <rPh sb="18" eb="20">
      <t>フッキュウ</t>
    </rPh>
    <rPh sb="20" eb="22">
      <t>メンセキ</t>
    </rPh>
    <phoneticPr fontId="3"/>
  </si>
  <si>
    <r>
      <t>協定締結面積［50］うち</t>
    </r>
    <r>
      <rPr>
        <b/>
        <sz val="10"/>
        <rFont val="ＭＳ Ｐゴシック"/>
        <family val="3"/>
        <charset val="128"/>
      </rPr>
      <t>自然災害を受けている農用地の復旧面積</t>
    </r>
    <rPh sb="12" eb="14">
      <t>シゼン</t>
    </rPh>
    <rPh sb="14" eb="16">
      <t>サイガイ</t>
    </rPh>
    <rPh sb="17" eb="18">
      <t>ウ</t>
    </rPh>
    <rPh sb="22" eb="25">
      <t>ノウヨウチ</t>
    </rPh>
    <rPh sb="26" eb="28">
      <t>フッキュウ</t>
    </rPh>
    <rPh sb="28" eb="30">
      <t>メンセキ</t>
    </rPh>
    <phoneticPr fontId="3"/>
  </si>
  <si>
    <t>協定に含めない管理すべき荒廃農地の管理面積</t>
    <rPh sb="0" eb="2">
      <t>キョウテイ</t>
    </rPh>
    <rPh sb="3" eb="4">
      <t>フク</t>
    </rPh>
    <rPh sb="7" eb="9">
      <t>カンリ</t>
    </rPh>
    <rPh sb="12" eb="14">
      <t>コウハイ</t>
    </rPh>
    <rPh sb="14" eb="16">
      <t>ノウチ</t>
    </rPh>
    <rPh sb="17" eb="19">
      <t>カンリ</t>
    </rPh>
    <rPh sb="19" eb="21">
      <t>メンセキ</t>
    </rPh>
    <phoneticPr fontId="3"/>
  </si>
  <si>
    <t>通常地域+特認地域</t>
    <rPh sb="0" eb="2">
      <t>ツウジョウ</t>
    </rPh>
    <rPh sb="2" eb="4">
      <t>チイキ</t>
    </rPh>
    <rPh sb="5" eb="6">
      <t>トク</t>
    </rPh>
    <rPh sb="6" eb="7">
      <t>ニン</t>
    </rPh>
    <rPh sb="7" eb="9">
      <t>チイキ</t>
    </rPh>
    <phoneticPr fontId="3"/>
  </si>
  <si>
    <t>うち国費（円）</t>
    <rPh sb="2" eb="4">
      <t>コクヒ</t>
    </rPh>
    <rPh sb="5" eb="6">
      <t>エン</t>
    </rPh>
    <phoneticPr fontId="3"/>
  </si>
  <si>
    <t>協定農用地の一部除外面積の合計</t>
    <phoneticPr fontId="3"/>
  </si>
  <si>
    <t>交付金の返還を伴うもの</t>
    <rPh sb="0" eb="3">
      <t>コウフキン</t>
    </rPh>
    <rPh sb="4" eb="6">
      <t>ヘンカン</t>
    </rPh>
    <rPh sb="7" eb="8">
      <t>トモナ</t>
    </rPh>
    <phoneticPr fontId="3"/>
  </si>
  <si>
    <t>交付金の返還が免責されるもの</t>
    <rPh sb="0" eb="3">
      <t>コウフキン</t>
    </rPh>
    <rPh sb="4" eb="6">
      <t>ヘンカン</t>
    </rPh>
    <rPh sb="7" eb="9">
      <t>メンセキ</t>
    </rPh>
    <phoneticPr fontId="3"/>
  </si>
  <si>
    <t>田面積計</t>
    <rPh sb="0" eb="1">
      <t>デン</t>
    </rPh>
    <rPh sb="1" eb="3">
      <t>メンセキ</t>
    </rPh>
    <rPh sb="3" eb="4">
      <t>ケイ</t>
    </rPh>
    <phoneticPr fontId="3"/>
  </si>
  <si>
    <t>畑面積計</t>
    <rPh sb="0" eb="1">
      <t>ハタ</t>
    </rPh>
    <rPh sb="1" eb="3">
      <t>メンセキ</t>
    </rPh>
    <rPh sb="3" eb="4">
      <t>ケイ</t>
    </rPh>
    <phoneticPr fontId="3"/>
  </si>
  <si>
    <t>草地面積計</t>
    <rPh sb="0" eb="2">
      <t>クサチ</t>
    </rPh>
    <rPh sb="2" eb="4">
      <t>メンセキ</t>
    </rPh>
    <rPh sb="4" eb="5">
      <t>ケイ</t>
    </rPh>
    <phoneticPr fontId="3"/>
  </si>
  <si>
    <t>採草放牧地面積計</t>
    <rPh sb="0" eb="2">
      <t>サイソウ</t>
    </rPh>
    <rPh sb="2" eb="4">
      <t>ホウボク</t>
    </rPh>
    <rPh sb="4" eb="5">
      <t>チ</t>
    </rPh>
    <rPh sb="5" eb="7">
      <t>メンセキ</t>
    </rPh>
    <rPh sb="7" eb="8">
      <t>ケイ</t>
    </rPh>
    <phoneticPr fontId="3"/>
  </si>
  <si>
    <t>通常地域</t>
    <rPh sb="0" eb="2">
      <t>ツウジョウ</t>
    </rPh>
    <rPh sb="2" eb="4">
      <t>チイキ</t>
    </rPh>
    <phoneticPr fontId="3"/>
  </si>
  <si>
    <t>特認地域</t>
    <rPh sb="0" eb="1">
      <t>トク</t>
    </rPh>
    <rPh sb="1" eb="2">
      <t>ニン</t>
    </rPh>
    <rPh sb="2" eb="4">
      <t>チイキ</t>
    </rPh>
    <phoneticPr fontId="3"/>
  </si>
  <si>
    <t>既荒廃農地の復旧面積計</t>
    <rPh sb="0" eb="1">
      <t>キ</t>
    </rPh>
    <rPh sb="1" eb="5">
      <t>コウハイノウチ</t>
    </rPh>
    <rPh sb="6" eb="8">
      <t>フッキュウ</t>
    </rPh>
    <rPh sb="8" eb="10">
      <t>メンセキ</t>
    </rPh>
    <rPh sb="10" eb="11">
      <t>ケイ</t>
    </rPh>
    <phoneticPr fontId="3"/>
  </si>
  <si>
    <t>自然災害を受けている農用地の復旧面積計</t>
    <rPh sb="0" eb="2">
      <t>シゼン</t>
    </rPh>
    <rPh sb="2" eb="4">
      <t>サイガイ</t>
    </rPh>
    <rPh sb="5" eb="6">
      <t>ウ</t>
    </rPh>
    <rPh sb="10" eb="13">
      <t>ノウヨウチ</t>
    </rPh>
    <rPh sb="14" eb="16">
      <t>フッキュウ</t>
    </rPh>
    <rPh sb="16" eb="18">
      <t>メンセキ</t>
    </rPh>
    <rPh sb="18" eb="19">
      <t>ケイ</t>
    </rPh>
    <phoneticPr fontId="3"/>
  </si>
  <si>
    <t>緩傾斜</t>
    <rPh sb="0" eb="1">
      <t>カン</t>
    </rPh>
    <rPh sb="1" eb="3">
      <t>ケイシャ</t>
    </rPh>
    <phoneticPr fontId="3"/>
  </si>
  <si>
    <t>高齢化率・耕作放棄率</t>
    <rPh sb="0" eb="3">
      <t>コウレイカ</t>
    </rPh>
    <rPh sb="3" eb="4">
      <t>リツ</t>
    </rPh>
    <rPh sb="5" eb="7">
      <t>コウサク</t>
    </rPh>
    <rPh sb="7" eb="9">
      <t>ホウキ</t>
    </rPh>
    <rPh sb="9" eb="10">
      <t>リツ</t>
    </rPh>
    <phoneticPr fontId="3"/>
  </si>
  <si>
    <t>小区画不整形</t>
    <rPh sb="0" eb="3">
      <t>ショウクカク</t>
    </rPh>
    <rPh sb="3" eb="5">
      <t>フセイ</t>
    </rPh>
    <rPh sb="5" eb="6">
      <t>ケイ</t>
    </rPh>
    <phoneticPr fontId="3"/>
  </si>
  <si>
    <t>交付対象外</t>
    <rPh sb="0" eb="2">
      <t>コウフ</t>
    </rPh>
    <rPh sb="2" eb="5">
      <t>タイショウガイ</t>
    </rPh>
    <phoneticPr fontId="3"/>
  </si>
  <si>
    <t>交付対象外（田畑混在地）</t>
    <rPh sb="6" eb="8">
      <t>デンパタ</t>
    </rPh>
    <rPh sb="8" eb="10">
      <t>コンザイ</t>
    </rPh>
    <rPh sb="10" eb="11">
      <t>チ</t>
    </rPh>
    <phoneticPr fontId="3"/>
  </si>
  <si>
    <t>交付対象外（田畑混在地以外）</t>
    <rPh sb="6" eb="8">
      <t>デンパタ</t>
    </rPh>
    <rPh sb="8" eb="10">
      <t>コンザイ</t>
    </rPh>
    <rPh sb="10" eb="11">
      <t>チ</t>
    </rPh>
    <rPh sb="11" eb="13">
      <t>イガイ</t>
    </rPh>
    <phoneticPr fontId="3"/>
  </si>
  <si>
    <t>草地比率の高い草地</t>
    <rPh sb="0" eb="2">
      <t>クサチ</t>
    </rPh>
    <rPh sb="2" eb="4">
      <t>ヒリツ</t>
    </rPh>
    <rPh sb="5" eb="6">
      <t>タカ</t>
    </rPh>
    <rPh sb="7" eb="9">
      <t>クサチ</t>
    </rPh>
    <phoneticPr fontId="3"/>
  </si>
  <si>
    <t>特認基準</t>
    <rPh sb="0" eb="1">
      <t>トク</t>
    </rPh>
    <rPh sb="1" eb="2">
      <t>ニン</t>
    </rPh>
    <rPh sb="2" eb="4">
      <t>キジュン</t>
    </rPh>
    <phoneticPr fontId="3"/>
  </si>
  <si>
    <t>交付対象外（田草地混在地）</t>
    <rPh sb="6" eb="7">
      <t>デン</t>
    </rPh>
    <rPh sb="7" eb="8">
      <t>ソウ</t>
    </rPh>
    <rPh sb="8" eb="9">
      <t>チ</t>
    </rPh>
    <rPh sb="9" eb="11">
      <t>コンザイ</t>
    </rPh>
    <rPh sb="11" eb="12">
      <t>チ</t>
    </rPh>
    <phoneticPr fontId="3"/>
  </si>
  <si>
    <t>交付対象外（田草地混在地以外）</t>
    <rPh sb="6" eb="7">
      <t>デン</t>
    </rPh>
    <rPh sb="7" eb="8">
      <t>ソウ</t>
    </rPh>
    <rPh sb="8" eb="9">
      <t>チ</t>
    </rPh>
    <rPh sb="9" eb="11">
      <t>コンザイ</t>
    </rPh>
    <rPh sb="11" eb="12">
      <t>チ</t>
    </rPh>
    <rPh sb="12" eb="14">
      <t>イガイ</t>
    </rPh>
    <phoneticPr fontId="3"/>
  </si>
  <si>
    <t>交付対象外（田採草放牧地混在）</t>
    <rPh sb="6" eb="7">
      <t>デン</t>
    </rPh>
    <rPh sb="7" eb="9">
      <t>サイソウ</t>
    </rPh>
    <rPh sb="9" eb="11">
      <t>ホウボク</t>
    </rPh>
    <rPh sb="11" eb="12">
      <t>チ</t>
    </rPh>
    <rPh sb="12" eb="14">
      <t>コンザイ</t>
    </rPh>
    <phoneticPr fontId="3"/>
  </si>
  <si>
    <t>交付対象外（田採草放牧地混在以外）</t>
    <rPh sb="6" eb="7">
      <t>デン</t>
    </rPh>
    <rPh sb="7" eb="9">
      <t>サイソウ</t>
    </rPh>
    <rPh sb="9" eb="11">
      <t>ホウボク</t>
    </rPh>
    <rPh sb="11" eb="12">
      <t>チ</t>
    </rPh>
    <rPh sb="12" eb="14">
      <t>コンザイ</t>
    </rPh>
    <rPh sb="14" eb="16">
      <t>イガイ</t>
    </rPh>
    <phoneticPr fontId="3"/>
  </si>
  <si>
    <t>通常地域面積計</t>
    <rPh sb="0" eb="2">
      <t>ツウジョウ</t>
    </rPh>
    <rPh sb="2" eb="4">
      <t>チイキ</t>
    </rPh>
    <rPh sb="4" eb="6">
      <t>メンセキ</t>
    </rPh>
    <rPh sb="6" eb="7">
      <t>ケイ</t>
    </rPh>
    <phoneticPr fontId="3"/>
  </si>
  <si>
    <t>田面積計（通常地域）</t>
    <rPh sb="0" eb="1">
      <t>デン</t>
    </rPh>
    <rPh sb="1" eb="3">
      <t>メンセキ</t>
    </rPh>
    <rPh sb="3" eb="4">
      <t>ケイ</t>
    </rPh>
    <rPh sb="5" eb="7">
      <t>ツウジョウ</t>
    </rPh>
    <rPh sb="7" eb="9">
      <t>チイキ</t>
    </rPh>
    <phoneticPr fontId="3"/>
  </si>
  <si>
    <t>通常地域　田　交付基準別</t>
    <rPh sb="0" eb="2">
      <t>ツウジョウ</t>
    </rPh>
    <rPh sb="2" eb="4">
      <t>チイキ</t>
    </rPh>
    <rPh sb="5" eb="6">
      <t>デン</t>
    </rPh>
    <rPh sb="7" eb="9">
      <t>コウフ</t>
    </rPh>
    <rPh sb="9" eb="11">
      <t>キジュン</t>
    </rPh>
    <rPh sb="11" eb="12">
      <t>ベツ</t>
    </rPh>
    <phoneticPr fontId="3"/>
  </si>
  <si>
    <t>畑面積計（通常地域）</t>
    <rPh sb="0" eb="1">
      <t>ハタ</t>
    </rPh>
    <rPh sb="1" eb="3">
      <t>メンセキ</t>
    </rPh>
    <rPh sb="3" eb="4">
      <t>ケイ</t>
    </rPh>
    <rPh sb="5" eb="7">
      <t>ツウジョウ</t>
    </rPh>
    <rPh sb="7" eb="9">
      <t>チイキ</t>
    </rPh>
    <phoneticPr fontId="3"/>
  </si>
  <si>
    <t>通常地域　畑　交付基準別</t>
    <rPh sb="0" eb="2">
      <t>ツウジョウ</t>
    </rPh>
    <rPh sb="2" eb="4">
      <t>チイキ</t>
    </rPh>
    <rPh sb="5" eb="6">
      <t>ハタ</t>
    </rPh>
    <rPh sb="7" eb="9">
      <t>コウフ</t>
    </rPh>
    <rPh sb="9" eb="11">
      <t>キジュン</t>
    </rPh>
    <rPh sb="11" eb="12">
      <t>ベツ</t>
    </rPh>
    <phoneticPr fontId="3"/>
  </si>
  <si>
    <t>草地面積計（通常地域）</t>
    <rPh sb="0" eb="2">
      <t>クサチ</t>
    </rPh>
    <rPh sb="2" eb="4">
      <t>メンセキ</t>
    </rPh>
    <rPh sb="4" eb="5">
      <t>ケイ</t>
    </rPh>
    <phoneticPr fontId="3"/>
  </si>
  <si>
    <t>通常地域　草地　交付基準別</t>
    <rPh sb="0" eb="2">
      <t>ツウジョウ</t>
    </rPh>
    <rPh sb="2" eb="4">
      <t>チイキ</t>
    </rPh>
    <rPh sb="5" eb="7">
      <t>クサチ</t>
    </rPh>
    <rPh sb="8" eb="10">
      <t>コウフ</t>
    </rPh>
    <rPh sb="10" eb="12">
      <t>キジュン</t>
    </rPh>
    <rPh sb="12" eb="13">
      <t>ベツ</t>
    </rPh>
    <phoneticPr fontId="3"/>
  </si>
  <si>
    <t>採草放牧地面積計（通常地域）</t>
    <rPh sb="0" eb="2">
      <t>サイソウ</t>
    </rPh>
    <rPh sb="2" eb="4">
      <t>ホウボク</t>
    </rPh>
    <rPh sb="4" eb="5">
      <t>チ</t>
    </rPh>
    <rPh sb="5" eb="7">
      <t>メンセキ</t>
    </rPh>
    <rPh sb="7" eb="8">
      <t>ケイ</t>
    </rPh>
    <phoneticPr fontId="3"/>
  </si>
  <si>
    <t>通常地域　採草放牧地　交付基準別</t>
    <rPh sb="0" eb="2">
      <t>ツウジョウ</t>
    </rPh>
    <rPh sb="2" eb="4">
      <t>チイキ</t>
    </rPh>
    <rPh sb="5" eb="7">
      <t>サイソウ</t>
    </rPh>
    <rPh sb="7" eb="9">
      <t>ホウボク</t>
    </rPh>
    <rPh sb="9" eb="10">
      <t>チ</t>
    </rPh>
    <rPh sb="11" eb="13">
      <t>コウフ</t>
    </rPh>
    <rPh sb="13" eb="15">
      <t>キジュン</t>
    </rPh>
    <rPh sb="15" eb="16">
      <t>ベツ</t>
    </rPh>
    <phoneticPr fontId="3"/>
  </si>
  <si>
    <t>特認地域の基準区分</t>
    <rPh sb="0" eb="2">
      <t>トクニン</t>
    </rPh>
    <rPh sb="2" eb="4">
      <t>チイキ</t>
    </rPh>
    <rPh sb="5" eb="7">
      <t>キジュン</t>
    </rPh>
    <rPh sb="7" eb="9">
      <t>クブン</t>
    </rPh>
    <phoneticPr fontId="3"/>
  </si>
  <si>
    <t>特認地域面積計</t>
    <rPh sb="0" eb="1">
      <t>トク</t>
    </rPh>
    <rPh sb="1" eb="2">
      <t>ニン</t>
    </rPh>
    <rPh sb="2" eb="4">
      <t>チイキ</t>
    </rPh>
    <rPh sb="4" eb="6">
      <t>メンセキ</t>
    </rPh>
    <rPh sb="6" eb="7">
      <t>ケイ</t>
    </rPh>
    <phoneticPr fontId="3"/>
  </si>
  <si>
    <t>田面積計（特認地域）</t>
    <rPh sb="0" eb="1">
      <t>デン</t>
    </rPh>
    <rPh sb="1" eb="3">
      <t>メンセキ</t>
    </rPh>
    <rPh sb="3" eb="4">
      <t>ケイ</t>
    </rPh>
    <rPh sb="5" eb="6">
      <t>トク</t>
    </rPh>
    <rPh sb="6" eb="7">
      <t>ニン</t>
    </rPh>
    <rPh sb="7" eb="9">
      <t>チイキ</t>
    </rPh>
    <phoneticPr fontId="3"/>
  </si>
  <si>
    <t>特認地域　田　交付基準別</t>
    <rPh sb="0" eb="1">
      <t>トク</t>
    </rPh>
    <rPh sb="1" eb="2">
      <t>ニン</t>
    </rPh>
    <rPh sb="2" eb="4">
      <t>チイキ</t>
    </rPh>
    <rPh sb="5" eb="6">
      <t>デン</t>
    </rPh>
    <rPh sb="7" eb="9">
      <t>コウフ</t>
    </rPh>
    <rPh sb="9" eb="11">
      <t>キジュン</t>
    </rPh>
    <rPh sb="11" eb="12">
      <t>ベツ</t>
    </rPh>
    <phoneticPr fontId="3"/>
  </si>
  <si>
    <t>畑面積計（特認地域）</t>
    <rPh sb="0" eb="1">
      <t>ハタ</t>
    </rPh>
    <rPh sb="1" eb="3">
      <t>メンセキ</t>
    </rPh>
    <rPh sb="3" eb="4">
      <t>ケイ</t>
    </rPh>
    <rPh sb="5" eb="6">
      <t>トク</t>
    </rPh>
    <rPh sb="6" eb="7">
      <t>ニン</t>
    </rPh>
    <rPh sb="7" eb="9">
      <t>チイキ</t>
    </rPh>
    <phoneticPr fontId="3"/>
  </si>
  <si>
    <t>特認地域　畑　交付基準別</t>
    <rPh sb="0" eb="1">
      <t>トク</t>
    </rPh>
    <rPh sb="1" eb="2">
      <t>ニン</t>
    </rPh>
    <rPh sb="2" eb="4">
      <t>チイキ</t>
    </rPh>
    <rPh sb="5" eb="6">
      <t>ハタ</t>
    </rPh>
    <rPh sb="7" eb="9">
      <t>コウフ</t>
    </rPh>
    <rPh sb="9" eb="11">
      <t>キジュン</t>
    </rPh>
    <rPh sb="11" eb="12">
      <t>ベツ</t>
    </rPh>
    <phoneticPr fontId="3"/>
  </si>
  <si>
    <t>草地面積計（特認地域）</t>
    <rPh sb="0" eb="2">
      <t>クサチ</t>
    </rPh>
    <rPh sb="2" eb="4">
      <t>メンセキ</t>
    </rPh>
    <rPh sb="4" eb="5">
      <t>ケイ</t>
    </rPh>
    <rPh sb="6" eb="7">
      <t>トク</t>
    </rPh>
    <rPh sb="7" eb="8">
      <t>ニン</t>
    </rPh>
    <phoneticPr fontId="3"/>
  </si>
  <si>
    <t>特認地域　草地　交付基準別</t>
    <rPh sb="0" eb="1">
      <t>トク</t>
    </rPh>
    <rPh sb="1" eb="2">
      <t>ニン</t>
    </rPh>
    <rPh sb="2" eb="4">
      <t>チイキ</t>
    </rPh>
    <rPh sb="5" eb="7">
      <t>クサチ</t>
    </rPh>
    <rPh sb="8" eb="10">
      <t>コウフ</t>
    </rPh>
    <rPh sb="10" eb="12">
      <t>キジュン</t>
    </rPh>
    <rPh sb="12" eb="13">
      <t>ベツ</t>
    </rPh>
    <phoneticPr fontId="3"/>
  </si>
  <si>
    <t>採草放牧地面積計（特認地域）</t>
    <rPh sb="0" eb="2">
      <t>サイソウ</t>
    </rPh>
    <rPh sb="2" eb="4">
      <t>ホウボク</t>
    </rPh>
    <rPh sb="4" eb="5">
      <t>チ</t>
    </rPh>
    <rPh sb="5" eb="7">
      <t>メンセキ</t>
    </rPh>
    <rPh sb="7" eb="8">
      <t>ケイ</t>
    </rPh>
    <rPh sb="9" eb="10">
      <t>トク</t>
    </rPh>
    <rPh sb="10" eb="11">
      <t>ニン</t>
    </rPh>
    <phoneticPr fontId="3"/>
  </si>
  <si>
    <t>特認地域　採草放牧地　交付基準別</t>
    <rPh sb="0" eb="1">
      <t>トク</t>
    </rPh>
    <rPh sb="1" eb="2">
      <t>ニン</t>
    </rPh>
    <rPh sb="2" eb="4">
      <t>チイキ</t>
    </rPh>
    <rPh sb="5" eb="7">
      <t>サイソウ</t>
    </rPh>
    <rPh sb="7" eb="9">
      <t>ホウボク</t>
    </rPh>
    <rPh sb="9" eb="10">
      <t>チ</t>
    </rPh>
    <rPh sb="11" eb="13">
      <t>コウフ</t>
    </rPh>
    <rPh sb="13" eb="15">
      <t>キジュン</t>
    </rPh>
    <rPh sb="15" eb="16">
      <t>ベツ</t>
    </rPh>
    <phoneticPr fontId="3"/>
  </si>
  <si>
    <t>耕作又は維持管理が行われなかった</t>
    <rPh sb="0" eb="2">
      <t>コウサク</t>
    </rPh>
    <rPh sb="2" eb="3">
      <t>マタ</t>
    </rPh>
    <rPh sb="4" eb="6">
      <t>イジ</t>
    </rPh>
    <rPh sb="6" eb="8">
      <t>カンリ</t>
    </rPh>
    <rPh sb="9" eb="10">
      <t>オコナ</t>
    </rPh>
    <phoneticPr fontId="3"/>
  </si>
  <si>
    <t>農業者の死亡、病気、高齢等</t>
    <rPh sb="0" eb="3">
      <t>ノウギョウシャ</t>
    </rPh>
    <rPh sb="4" eb="6">
      <t>シボウ</t>
    </rPh>
    <rPh sb="7" eb="9">
      <t>ビョウキ</t>
    </rPh>
    <rPh sb="10" eb="12">
      <t>コウレイ</t>
    </rPh>
    <rPh sb="12" eb="13">
      <t>トウ</t>
    </rPh>
    <phoneticPr fontId="3"/>
  </si>
  <si>
    <t>自然災害</t>
    <rPh sb="0" eb="2">
      <t>シゼン</t>
    </rPh>
    <rPh sb="2" eb="4">
      <t>サイガイ</t>
    </rPh>
    <phoneticPr fontId="3"/>
  </si>
  <si>
    <t>土地収用法に基づく収容、使用</t>
    <rPh sb="0" eb="2">
      <t>トチ</t>
    </rPh>
    <rPh sb="2" eb="5">
      <t>シュウヨウホウ</t>
    </rPh>
    <rPh sb="6" eb="7">
      <t>モト</t>
    </rPh>
    <rPh sb="9" eb="11">
      <t>シュウヨウ</t>
    </rPh>
    <rPh sb="12" eb="14">
      <t>シヨウ</t>
    </rPh>
    <phoneticPr fontId="3"/>
  </si>
  <si>
    <t>農業用施設用地等への転用</t>
    <rPh sb="0" eb="3">
      <t>ノウギョウヨウ</t>
    </rPh>
    <rPh sb="3" eb="5">
      <t>シセツ</t>
    </rPh>
    <rPh sb="5" eb="7">
      <t>ヨウチ</t>
    </rPh>
    <rPh sb="7" eb="8">
      <t>トウ</t>
    </rPh>
    <rPh sb="10" eb="12">
      <t>テンヨウ</t>
    </rPh>
    <phoneticPr fontId="3"/>
  </si>
  <si>
    <t>うち復旧済面積</t>
    <rPh sb="2" eb="4">
      <t>フッキュウ</t>
    </rPh>
    <rPh sb="4" eb="5">
      <t>ズ</t>
    </rPh>
    <rPh sb="5" eb="7">
      <t>メンセキ</t>
    </rPh>
    <phoneticPr fontId="3"/>
  </si>
  <si>
    <t>復旧面積（計画）</t>
    <rPh sb="0" eb="2">
      <t>フッキュウ</t>
    </rPh>
    <rPh sb="2" eb="4">
      <t>メンセキ</t>
    </rPh>
    <rPh sb="5" eb="7">
      <t>ケイカク</t>
    </rPh>
    <phoneticPr fontId="3"/>
  </si>
  <si>
    <t>交付対象外(田畑混在地)</t>
    <rPh sb="6" eb="8">
      <t>デンパタ</t>
    </rPh>
    <rPh sb="8" eb="10">
      <t>コンザイ</t>
    </rPh>
    <rPh sb="10" eb="11">
      <t>チ</t>
    </rPh>
    <phoneticPr fontId="3"/>
  </si>
  <si>
    <t>交付対象外(田畑混在地以外</t>
    <rPh sb="6" eb="8">
      <t>デンパタ</t>
    </rPh>
    <rPh sb="8" eb="10">
      <t>コンザイ</t>
    </rPh>
    <rPh sb="10" eb="11">
      <t>チ</t>
    </rPh>
    <rPh sb="11" eb="13">
      <t>イガイ</t>
    </rPh>
    <phoneticPr fontId="3"/>
  </si>
  <si>
    <t>交付対象外(田草地混在地)</t>
    <rPh sb="6" eb="7">
      <t>デン</t>
    </rPh>
    <rPh sb="7" eb="8">
      <t>ソウ</t>
    </rPh>
    <rPh sb="8" eb="9">
      <t>チ</t>
    </rPh>
    <rPh sb="9" eb="11">
      <t>コンザイ</t>
    </rPh>
    <rPh sb="11" eb="12">
      <t>チ</t>
    </rPh>
    <phoneticPr fontId="3"/>
  </si>
  <si>
    <t>交付対象外(田草地混在地以外)</t>
    <rPh sb="6" eb="7">
      <t>デン</t>
    </rPh>
    <rPh sb="7" eb="8">
      <t>ソウ</t>
    </rPh>
    <rPh sb="8" eb="9">
      <t>チ</t>
    </rPh>
    <rPh sb="9" eb="11">
      <t>コンザイ</t>
    </rPh>
    <rPh sb="11" eb="12">
      <t>チ</t>
    </rPh>
    <rPh sb="12" eb="14">
      <t>イガイ</t>
    </rPh>
    <phoneticPr fontId="3"/>
  </si>
  <si>
    <t>耕作放棄によるもの</t>
    <rPh sb="0" eb="2">
      <t>コウサク</t>
    </rPh>
    <rPh sb="2" eb="4">
      <t>ホウキ</t>
    </rPh>
    <phoneticPr fontId="3"/>
  </si>
  <si>
    <t>田面積</t>
    <rPh sb="0" eb="1">
      <t>デン</t>
    </rPh>
    <rPh sb="1" eb="3">
      <t>メンセキ</t>
    </rPh>
    <phoneticPr fontId="3"/>
  </si>
  <si>
    <t>畑面積</t>
    <rPh sb="0" eb="1">
      <t>ハタ</t>
    </rPh>
    <rPh sb="1" eb="3">
      <t>メンセキ</t>
    </rPh>
    <phoneticPr fontId="3"/>
  </si>
  <si>
    <t>草地面積</t>
    <rPh sb="0" eb="1">
      <t>ソウ</t>
    </rPh>
    <rPh sb="1" eb="2">
      <t>チ</t>
    </rPh>
    <rPh sb="2" eb="4">
      <t>メンセキ</t>
    </rPh>
    <phoneticPr fontId="3"/>
  </si>
  <si>
    <t>その他の内容</t>
    <rPh sb="2" eb="3">
      <t>タ</t>
    </rPh>
    <rPh sb="4" eb="6">
      <t>ナイヨウ</t>
    </rPh>
    <phoneticPr fontId="3"/>
  </si>
  <si>
    <t>[152]棚田加算_取組状況</t>
    <phoneticPr fontId="3"/>
  </si>
  <si>
    <t>[153]棚田加算_加算面積_計</t>
    <phoneticPr fontId="3"/>
  </si>
  <si>
    <t>[154]棚田加算_加算面積_田</t>
    <phoneticPr fontId="3"/>
  </si>
  <si>
    <t>[155]棚田加算_加算面積_畑</t>
    <phoneticPr fontId="3"/>
  </si>
  <si>
    <t>[156]棚田加算_加算金額</t>
    <phoneticPr fontId="3"/>
  </si>
  <si>
    <t>[157]棚田加算_うち国費</t>
    <rPh sb="12" eb="14">
      <t>コクヒ</t>
    </rPh>
    <phoneticPr fontId="3"/>
  </si>
  <si>
    <t>④加算措置（加算面積、加算金額）</t>
    <rPh sb="1" eb="3">
      <t>カサン</t>
    </rPh>
    <rPh sb="3" eb="5">
      <t>ソチ</t>
    </rPh>
    <rPh sb="6" eb="8">
      <t>カサン</t>
    </rPh>
    <rPh sb="8" eb="10">
      <t>メンセキ</t>
    </rPh>
    <rPh sb="11" eb="14">
      <t>カサンキン</t>
    </rPh>
    <rPh sb="14" eb="15">
      <t>ガク</t>
    </rPh>
    <phoneticPr fontId="3"/>
  </si>
  <si>
    <t>Ⅰ 棚田地域振興活動加算</t>
    <rPh sb="2" eb="4">
      <t>タナダ</t>
    </rPh>
    <rPh sb="4" eb="6">
      <t>チイキ</t>
    </rPh>
    <rPh sb="6" eb="8">
      <t>シンコウ</t>
    </rPh>
    <rPh sb="8" eb="10">
      <t>カツドウ</t>
    </rPh>
    <rPh sb="10" eb="12">
      <t>カサン</t>
    </rPh>
    <phoneticPr fontId="3"/>
  </si>
  <si>
    <t>Ⅱ　超急傾斜農地保全管理加算</t>
    <rPh sb="2" eb="3">
      <t>チョウ</t>
    </rPh>
    <rPh sb="3" eb="6">
      <t>キュウケイシャ</t>
    </rPh>
    <rPh sb="6" eb="8">
      <t>ノウチ</t>
    </rPh>
    <rPh sb="8" eb="10">
      <t>ホゼン</t>
    </rPh>
    <rPh sb="10" eb="12">
      <t>カンリ</t>
    </rPh>
    <rPh sb="12" eb="14">
      <t>カサン</t>
    </rPh>
    <phoneticPr fontId="3"/>
  </si>
  <si>
    <t>取組状況
（実施している場合：1）</t>
    <phoneticPr fontId="3"/>
  </si>
  <si>
    <t>加算面積</t>
    <rPh sb="0" eb="2">
      <t>カサン</t>
    </rPh>
    <rPh sb="2" eb="4">
      <t>メンセキ</t>
    </rPh>
    <phoneticPr fontId="3"/>
  </si>
  <si>
    <t>加算金額（円）</t>
    <rPh sb="0" eb="3">
      <t>カサンキン</t>
    </rPh>
    <rPh sb="3" eb="4">
      <t>ガク</t>
    </rPh>
    <rPh sb="5" eb="6">
      <t>エン</t>
    </rPh>
    <phoneticPr fontId="3"/>
  </si>
  <si>
    <t>棚田等の保全</t>
    <rPh sb="0" eb="3">
      <t>タナダナド</t>
    </rPh>
    <rPh sb="4" eb="6">
      <t>ホゼン</t>
    </rPh>
    <phoneticPr fontId="3"/>
  </si>
  <si>
    <t>棚田等の保全を通じた多面にわたる機能の維持・発揮</t>
    <rPh sb="0" eb="3">
      <t>タナダナド</t>
    </rPh>
    <rPh sb="4" eb="6">
      <t>ホゼン</t>
    </rPh>
    <rPh sb="7" eb="8">
      <t>ツウ</t>
    </rPh>
    <rPh sb="10" eb="12">
      <t>タメン</t>
    </rPh>
    <rPh sb="16" eb="18">
      <t>キノウ</t>
    </rPh>
    <rPh sb="19" eb="21">
      <t>イジ</t>
    </rPh>
    <rPh sb="22" eb="24">
      <t>ハッキ</t>
    </rPh>
    <phoneticPr fontId="3"/>
  </si>
  <si>
    <t>棚田を核とした棚田地域の振興</t>
    <rPh sb="0" eb="2">
      <t>タナダ</t>
    </rPh>
    <rPh sb="3" eb="4">
      <t>カク</t>
    </rPh>
    <rPh sb="7" eb="9">
      <t>タナダ</t>
    </rPh>
    <rPh sb="9" eb="11">
      <t>チイキ</t>
    </rPh>
    <rPh sb="12" eb="14">
      <t>シンコウ</t>
    </rPh>
    <phoneticPr fontId="3"/>
  </si>
  <si>
    <t>加算面積計</t>
    <rPh sb="0" eb="2">
      <t>カサン</t>
    </rPh>
    <rPh sb="2" eb="4">
      <t>メンセキ</t>
    </rPh>
    <rPh sb="4" eb="5">
      <t>ケイ</t>
    </rPh>
    <phoneticPr fontId="3"/>
  </si>
  <si>
    <t>加算金額</t>
    <rPh sb="0" eb="3">
      <t>カサンキン</t>
    </rPh>
    <rPh sb="3" eb="4">
      <t>ガク</t>
    </rPh>
    <phoneticPr fontId="3"/>
  </si>
  <si>
    <t>超急傾斜農地の保全</t>
    <rPh sb="0" eb="1">
      <t>チョウ</t>
    </rPh>
    <rPh sb="1" eb="4">
      <t>キュウケイシャ</t>
    </rPh>
    <rPh sb="4" eb="6">
      <t>ノウチ</t>
    </rPh>
    <rPh sb="7" eb="9">
      <t>ホゼン</t>
    </rPh>
    <phoneticPr fontId="3"/>
  </si>
  <si>
    <t>超急傾斜農地で生産される農産物の販売促進等</t>
    <rPh sb="0" eb="1">
      <t>チョウ</t>
    </rPh>
    <rPh sb="1" eb="4">
      <t>キュウケイシャ</t>
    </rPh>
    <rPh sb="4" eb="6">
      <t>ノウチ</t>
    </rPh>
    <rPh sb="7" eb="9">
      <t>セイサン</t>
    </rPh>
    <rPh sb="12" eb="15">
      <t>ノウサンブツ</t>
    </rPh>
    <rPh sb="16" eb="18">
      <t>ハンバイ</t>
    </rPh>
    <rPh sb="18" eb="20">
      <t>ソクシン</t>
    </rPh>
    <rPh sb="20" eb="21">
      <t>トウ</t>
    </rPh>
    <phoneticPr fontId="3"/>
  </si>
  <si>
    <t>取組状況
（実施している場合：1）</t>
    <rPh sb="0" eb="1">
      <t>トリ</t>
    </rPh>
    <rPh sb="1" eb="2">
      <t>クミ</t>
    </rPh>
    <rPh sb="2" eb="3">
      <t>ジョウ</t>
    </rPh>
    <rPh sb="3" eb="4">
      <t>キョウ</t>
    </rPh>
    <rPh sb="6" eb="8">
      <t>ジッシ</t>
    </rPh>
    <rPh sb="12" eb="14">
      <t>バアイ</t>
    </rPh>
    <phoneticPr fontId="3"/>
  </si>
  <si>
    <t>人材確保者数</t>
    <rPh sb="0" eb="2">
      <t>ジンザイ</t>
    </rPh>
    <rPh sb="2" eb="4">
      <t>カクホ</t>
    </rPh>
    <rPh sb="4" eb="5">
      <t>シャ</t>
    </rPh>
    <rPh sb="5" eb="6">
      <t>スウ</t>
    </rPh>
    <phoneticPr fontId="3"/>
  </si>
  <si>
    <t>確保された人材が担う地域活動</t>
    <rPh sb="0" eb="2">
      <t>カクホ</t>
    </rPh>
    <rPh sb="5" eb="7">
      <t>ジンザイ</t>
    </rPh>
    <rPh sb="8" eb="9">
      <t>ニナ</t>
    </rPh>
    <rPh sb="10" eb="12">
      <t>チイキ</t>
    </rPh>
    <rPh sb="12" eb="14">
      <t>カツドウ</t>
    </rPh>
    <phoneticPr fontId="3"/>
  </si>
  <si>
    <t>新たな人材の確保に関する取組又は集落機能を強化する取組</t>
    <phoneticPr fontId="3"/>
  </si>
  <si>
    <t>地目別面積</t>
    <rPh sb="0" eb="2">
      <t>チモク</t>
    </rPh>
    <rPh sb="2" eb="3">
      <t>ベツ</t>
    </rPh>
    <rPh sb="3" eb="5">
      <t>メンセキ</t>
    </rPh>
    <phoneticPr fontId="3"/>
  </si>
  <si>
    <t>うち国費</t>
    <rPh sb="2" eb="4">
      <t>コクヒ</t>
    </rPh>
    <phoneticPr fontId="3"/>
  </si>
  <si>
    <t>法面の維持・補修</t>
    <rPh sb="0" eb="2">
      <t>ノリメン</t>
    </rPh>
    <rPh sb="3" eb="5">
      <t>イジ</t>
    </rPh>
    <rPh sb="6" eb="8">
      <t>ホシュウ</t>
    </rPh>
    <phoneticPr fontId="3"/>
  </si>
  <si>
    <t>耕作道、ほ場進入路等の維持</t>
    <rPh sb="0" eb="3">
      <t>コウサクドウ</t>
    </rPh>
    <rPh sb="5" eb="6">
      <t>ジョウ</t>
    </rPh>
    <rPh sb="6" eb="9">
      <t>シンニュウロ</t>
    </rPh>
    <rPh sb="9" eb="10">
      <t>トウ</t>
    </rPh>
    <rPh sb="11" eb="13">
      <t>イジ</t>
    </rPh>
    <phoneticPr fontId="3"/>
  </si>
  <si>
    <t>作業足場の設置、ほ場進入路の改良等</t>
    <rPh sb="0" eb="2">
      <t>サギョウ</t>
    </rPh>
    <rPh sb="2" eb="4">
      <t>アシバ</t>
    </rPh>
    <rPh sb="5" eb="7">
      <t>セッチ</t>
    </rPh>
    <rPh sb="9" eb="10">
      <t>ジョウ</t>
    </rPh>
    <rPh sb="10" eb="13">
      <t>シンニュウロ</t>
    </rPh>
    <rPh sb="14" eb="16">
      <t>カイリョウ</t>
    </rPh>
    <rPh sb="16" eb="17">
      <t>トウ</t>
    </rPh>
    <phoneticPr fontId="3"/>
  </si>
  <si>
    <t>土壌流入、土壌流出の防止</t>
    <rPh sb="0" eb="2">
      <t>ドジョウ</t>
    </rPh>
    <rPh sb="2" eb="4">
      <t>リュウニュウ</t>
    </rPh>
    <rPh sb="5" eb="7">
      <t>ドジョウ</t>
    </rPh>
    <rPh sb="7" eb="9">
      <t>リュウシュツ</t>
    </rPh>
    <rPh sb="10" eb="12">
      <t>ボウシ</t>
    </rPh>
    <phoneticPr fontId="3"/>
  </si>
  <si>
    <t>農薬散布等の施設の整備</t>
    <rPh sb="0" eb="2">
      <t>ノウヤク</t>
    </rPh>
    <rPh sb="2" eb="4">
      <t>サンプ</t>
    </rPh>
    <rPh sb="4" eb="5">
      <t>トウ</t>
    </rPh>
    <rPh sb="6" eb="8">
      <t>シセツ</t>
    </rPh>
    <rPh sb="9" eb="11">
      <t>セイビ</t>
    </rPh>
    <phoneticPr fontId="3"/>
  </si>
  <si>
    <t>共同防除体制の構築</t>
    <rPh sb="0" eb="2">
      <t>キョウドウ</t>
    </rPh>
    <rPh sb="2" eb="4">
      <t>ボウジョ</t>
    </rPh>
    <rPh sb="4" eb="6">
      <t>タイセイ</t>
    </rPh>
    <rPh sb="7" eb="9">
      <t>コウチク</t>
    </rPh>
    <phoneticPr fontId="3"/>
  </si>
  <si>
    <t>鳥獣害防止施設の維持</t>
    <rPh sb="0" eb="2">
      <t>チョウジュウ</t>
    </rPh>
    <rPh sb="2" eb="3">
      <t>ガイ</t>
    </rPh>
    <rPh sb="3" eb="5">
      <t>ボウシ</t>
    </rPh>
    <rPh sb="5" eb="7">
      <t>シセツ</t>
    </rPh>
    <rPh sb="8" eb="10">
      <t>イジ</t>
    </rPh>
    <phoneticPr fontId="3"/>
  </si>
  <si>
    <t>鳥獣害防止施設の設置</t>
    <rPh sb="0" eb="2">
      <t>チョウジュウ</t>
    </rPh>
    <rPh sb="2" eb="3">
      <t>ガイ</t>
    </rPh>
    <rPh sb="3" eb="5">
      <t>ボウシ</t>
    </rPh>
    <rPh sb="5" eb="7">
      <t>シセツ</t>
    </rPh>
    <rPh sb="8" eb="10">
      <t>セッチ</t>
    </rPh>
    <phoneticPr fontId="3"/>
  </si>
  <si>
    <t>共通パッケージの作成</t>
    <rPh sb="0" eb="2">
      <t>キョウツウ</t>
    </rPh>
    <rPh sb="8" eb="10">
      <t>サクセイ</t>
    </rPh>
    <phoneticPr fontId="3"/>
  </si>
  <si>
    <t>パンフレットの作成</t>
    <rPh sb="7" eb="9">
      <t>サクセイ</t>
    </rPh>
    <phoneticPr fontId="3"/>
  </si>
  <si>
    <t>農産物の加工</t>
    <rPh sb="0" eb="3">
      <t>ノウサンブツ</t>
    </rPh>
    <rPh sb="4" eb="6">
      <t>カコウ</t>
    </rPh>
    <phoneticPr fontId="3"/>
  </si>
  <si>
    <t>直売所等での販売</t>
    <rPh sb="0" eb="3">
      <t>チョクバイジョ</t>
    </rPh>
    <rPh sb="3" eb="4">
      <t>トウ</t>
    </rPh>
    <rPh sb="6" eb="8">
      <t>ハンバイ</t>
    </rPh>
    <phoneticPr fontId="3"/>
  </si>
  <si>
    <t>ブランド化</t>
    <rPh sb="4" eb="5">
      <t>カ</t>
    </rPh>
    <phoneticPr fontId="3"/>
  </si>
  <si>
    <t>景観作物の植栽</t>
    <rPh sb="0" eb="2">
      <t>ケイカン</t>
    </rPh>
    <rPh sb="2" eb="4">
      <t>サクモツ</t>
    </rPh>
    <rPh sb="5" eb="7">
      <t>ショクサイ</t>
    </rPh>
    <phoneticPr fontId="3"/>
  </si>
  <si>
    <t>環境に配慮した農業</t>
    <rPh sb="0" eb="2">
      <t>カンキョウ</t>
    </rPh>
    <rPh sb="3" eb="5">
      <t>ハイリョ</t>
    </rPh>
    <rPh sb="7" eb="9">
      <t>ノウギョウ</t>
    </rPh>
    <phoneticPr fontId="3"/>
  </si>
  <si>
    <t>都市住民との交流</t>
    <rPh sb="0" eb="2">
      <t>トシ</t>
    </rPh>
    <rPh sb="2" eb="4">
      <t>ジュウミン</t>
    </rPh>
    <rPh sb="6" eb="8">
      <t>コウリュウ</t>
    </rPh>
    <phoneticPr fontId="3"/>
  </si>
  <si>
    <t>施設の設置・運営</t>
    <rPh sb="0" eb="2">
      <t>シセツ</t>
    </rPh>
    <rPh sb="3" eb="5">
      <t>セッチ</t>
    </rPh>
    <rPh sb="6" eb="8">
      <t>ウンエイ</t>
    </rPh>
    <phoneticPr fontId="3"/>
  </si>
  <si>
    <t>棚田オーナー制度</t>
    <rPh sb="0" eb="2">
      <t>タナダ</t>
    </rPh>
    <rPh sb="6" eb="8">
      <t>セイド</t>
    </rPh>
    <phoneticPr fontId="3"/>
  </si>
  <si>
    <t>集落内からの人材確保者数</t>
    <rPh sb="0" eb="2">
      <t>シュウラク</t>
    </rPh>
    <rPh sb="2" eb="3">
      <t>ナイ</t>
    </rPh>
    <rPh sb="6" eb="8">
      <t>ジンザイ</t>
    </rPh>
    <rPh sb="8" eb="10">
      <t>カクホ</t>
    </rPh>
    <rPh sb="10" eb="11">
      <t>シャ</t>
    </rPh>
    <rPh sb="11" eb="12">
      <t>スウ</t>
    </rPh>
    <phoneticPr fontId="3"/>
  </si>
  <si>
    <t>集落外からの人材確保者数</t>
    <rPh sb="0" eb="2">
      <t>シュウラク</t>
    </rPh>
    <rPh sb="2" eb="3">
      <t>ガイ</t>
    </rPh>
    <rPh sb="6" eb="8">
      <t>ジンザイ</t>
    </rPh>
    <rPh sb="8" eb="10">
      <t>カクホ</t>
    </rPh>
    <rPh sb="10" eb="11">
      <t>シャ</t>
    </rPh>
    <rPh sb="11" eb="12">
      <t>スウ</t>
    </rPh>
    <phoneticPr fontId="3"/>
  </si>
  <si>
    <t>集落協定組織の活動</t>
    <rPh sb="0" eb="2">
      <t>シュウラク</t>
    </rPh>
    <rPh sb="2" eb="4">
      <t>キョウテイ</t>
    </rPh>
    <rPh sb="4" eb="6">
      <t>ソシキ</t>
    </rPh>
    <rPh sb="7" eb="9">
      <t>カツドウ</t>
    </rPh>
    <phoneticPr fontId="3"/>
  </si>
  <si>
    <t>農業生産組織の活動</t>
    <rPh sb="0" eb="2">
      <t>ノウギョウ</t>
    </rPh>
    <rPh sb="2" eb="4">
      <t>セイサン</t>
    </rPh>
    <rPh sb="4" eb="6">
      <t>ソシキ</t>
    </rPh>
    <rPh sb="7" eb="9">
      <t>カツドウ</t>
    </rPh>
    <phoneticPr fontId="3"/>
  </si>
  <si>
    <t>加工・販売組織の活動</t>
    <rPh sb="0" eb="2">
      <t>カコウ</t>
    </rPh>
    <rPh sb="3" eb="5">
      <t>ハンバイ</t>
    </rPh>
    <rPh sb="5" eb="7">
      <t>ソシキ</t>
    </rPh>
    <rPh sb="8" eb="10">
      <t>カツドウ</t>
    </rPh>
    <phoneticPr fontId="3"/>
  </si>
  <si>
    <t>田面積</t>
    <rPh sb="0" eb="1">
      <t>タ</t>
    </rPh>
    <rPh sb="1" eb="3">
      <t>メンセキ</t>
    </rPh>
    <phoneticPr fontId="3"/>
  </si>
  <si>
    <t>目標</t>
    <rPh sb="0" eb="2">
      <t>モクヒョウ</t>
    </rPh>
    <phoneticPr fontId="3"/>
  </si>
  <si>
    <t>目標年度</t>
    <rPh sb="0" eb="2">
      <t>モクヒョウ</t>
    </rPh>
    <rPh sb="2" eb="4">
      <t>ネンド</t>
    </rPh>
    <phoneticPr fontId="3"/>
  </si>
  <si>
    <t>達成状況</t>
    <rPh sb="0" eb="2">
      <t>タッセイ</t>
    </rPh>
    <rPh sb="2" eb="4">
      <t>ジョウキョウ</t>
    </rPh>
    <phoneticPr fontId="3"/>
  </si>
  <si>
    <t>⑤交付金額</t>
    <rPh sb="1" eb="3">
      <t>コウフ</t>
    </rPh>
    <rPh sb="3" eb="5">
      <t>キンガク</t>
    </rPh>
    <phoneticPr fontId="3"/>
  </si>
  <si>
    <t>交付単価区分</t>
    <rPh sb="0" eb="2">
      <t>コウフ</t>
    </rPh>
    <rPh sb="2" eb="4">
      <t>タンカ</t>
    </rPh>
    <rPh sb="4" eb="6">
      <t>クブン</t>
    </rPh>
    <phoneticPr fontId="3"/>
  </si>
  <si>
    <t>交付金額（円）</t>
    <rPh sb="0" eb="3">
      <t>コウフキン</t>
    </rPh>
    <rPh sb="3" eb="4">
      <t>ガク</t>
    </rPh>
    <rPh sb="5" eb="6">
      <t>エン</t>
    </rPh>
    <phoneticPr fontId="3"/>
  </si>
  <si>
    <t>交付金の使途</t>
    <rPh sb="0" eb="3">
      <t>コウフキン</t>
    </rPh>
    <rPh sb="4" eb="6">
      <t>シト</t>
    </rPh>
    <phoneticPr fontId="3"/>
  </si>
  <si>
    <t>共同取組活動充当額（円）</t>
    <rPh sb="0" eb="2">
      <t>キョウドウ</t>
    </rPh>
    <rPh sb="2" eb="4">
      <t>トリクミ</t>
    </rPh>
    <rPh sb="4" eb="6">
      <t>カツドウ</t>
    </rPh>
    <rPh sb="6" eb="8">
      <t>ジュウトウ</t>
    </rPh>
    <rPh sb="8" eb="9">
      <t>ガク</t>
    </rPh>
    <rPh sb="10" eb="11">
      <t>エン</t>
    </rPh>
    <phoneticPr fontId="3"/>
  </si>
  <si>
    <t>個人配分額（円）</t>
    <rPh sb="0" eb="2">
      <t>コジン</t>
    </rPh>
    <rPh sb="2" eb="4">
      <t>ハイブン</t>
    </rPh>
    <rPh sb="4" eb="5">
      <t>ガク</t>
    </rPh>
    <rPh sb="6" eb="7">
      <t>エン</t>
    </rPh>
    <phoneticPr fontId="3"/>
  </si>
  <si>
    <t>前年度末積立等残額（円）</t>
    <phoneticPr fontId="3"/>
  </si>
  <si>
    <t>今年度交付額と前年度末積立等残高の計（円）</t>
    <phoneticPr fontId="3"/>
  </si>
  <si>
    <t>個人配分支出総額（円）</t>
    <rPh sb="9" eb="10">
      <t>エン</t>
    </rPh>
    <phoneticPr fontId="3"/>
  </si>
  <si>
    <t>共同取組活動支出総額（円）</t>
    <rPh sb="0" eb="2">
      <t>キョウドウ</t>
    </rPh>
    <rPh sb="2" eb="4">
      <t>トリクミ</t>
    </rPh>
    <rPh sb="4" eb="6">
      <t>カツドウ</t>
    </rPh>
    <rPh sb="6" eb="8">
      <t>シシュツ</t>
    </rPh>
    <rPh sb="8" eb="10">
      <t>ソウガク</t>
    </rPh>
    <rPh sb="11" eb="12">
      <t>エン</t>
    </rPh>
    <phoneticPr fontId="3"/>
  </si>
  <si>
    <t>役員報酬</t>
    <rPh sb="0" eb="2">
      <t>ヤクイン</t>
    </rPh>
    <rPh sb="2" eb="4">
      <t>ホウシュウ</t>
    </rPh>
    <phoneticPr fontId="3"/>
  </si>
  <si>
    <t>研修会等費</t>
    <rPh sb="0" eb="3">
      <t>ケンシュウカイ</t>
    </rPh>
    <rPh sb="3" eb="4">
      <t>トウ</t>
    </rPh>
    <rPh sb="4" eb="5">
      <t>ヒ</t>
    </rPh>
    <phoneticPr fontId="3"/>
  </si>
  <si>
    <t>道・水路管理費</t>
    <rPh sb="0" eb="1">
      <t>ドウ</t>
    </rPh>
    <rPh sb="2" eb="4">
      <t>スイロ</t>
    </rPh>
    <rPh sb="4" eb="7">
      <t>カンリヒ</t>
    </rPh>
    <phoneticPr fontId="3"/>
  </si>
  <si>
    <t>農地管理費</t>
    <rPh sb="0" eb="2">
      <t>ノウチ</t>
    </rPh>
    <rPh sb="2" eb="5">
      <t>カンリヒ</t>
    </rPh>
    <phoneticPr fontId="3"/>
  </si>
  <si>
    <t>鳥獣被害防止対策費</t>
    <rPh sb="0" eb="2">
      <t>チョウジュウ</t>
    </rPh>
    <rPh sb="2" eb="4">
      <t>ヒガイ</t>
    </rPh>
    <rPh sb="4" eb="6">
      <t>ボウシ</t>
    </rPh>
    <rPh sb="6" eb="8">
      <t>タイサク</t>
    </rPh>
    <rPh sb="8" eb="9">
      <t>ヒ</t>
    </rPh>
    <phoneticPr fontId="3"/>
  </si>
  <si>
    <t>共同利用機械購入等費</t>
    <rPh sb="0" eb="2">
      <t>キョウドウ</t>
    </rPh>
    <rPh sb="2" eb="4">
      <t>リヨウ</t>
    </rPh>
    <rPh sb="4" eb="6">
      <t>キカイ</t>
    </rPh>
    <rPh sb="6" eb="8">
      <t>コウニュウ</t>
    </rPh>
    <rPh sb="8" eb="9">
      <t>トウ</t>
    </rPh>
    <rPh sb="9" eb="10">
      <t>ヒ</t>
    </rPh>
    <phoneticPr fontId="3"/>
  </si>
  <si>
    <t>共同利用施設整備等費</t>
    <rPh sb="0" eb="2">
      <t>キョウドウ</t>
    </rPh>
    <rPh sb="2" eb="4">
      <t>リヨウ</t>
    </rPh>
    <rPh sb="4" eb="6">
      <t>シセツ</t>
    </rPh>
    <rPh sb="6" eb="8">
      <t>セイビ</t>
    </rPh>
    <rPh sb="8" eb="9">
      <t>トウ</t>
    </rPh>
    <rPh sb="9" eb="10">
      <t>ヒ</t>
    </rPh>
    <phoneticPr fontId="3"/>
  </si>
  <si>
    <t>多面的機能増進活動費</t>
    <rPh sb="0" eb="3">
      <t>タメンテキ</t>
    </rPh>
    <rPh sb="3" eb="5">
      <t>キノウ</t>
    </rPh>
    <rPh sb="5" eb="7">
      <t>ゾウシン</t>
    </rPh>
    <rPh sb="7" eb="9">
      <t>カツドウ</t>
    </rPh>
    <rPh sb="9" eb="10">
      <t>ヒ</t>
    </rPh>
    <phoneticPr fontId="3"/>
  </si>
  <si>
    <t>土地利用調整関係費</t>
    <rPh sb="0" eb="2">
      <t>トチ</t>
    </rPh>
    <rPh sb="2" eb="4">
      <t>リヨウ</t>
    </rPh>
    <rPh sb="4" eb="6">
      <t>チョウセイ</t>
    </rPh>
    <rPh sb="6" eb="8">
      <t>カンケイ</t>
    </rPh>
    <rPh sb="8" eb="9">
      <t>ヒ</t>
    </rPh>
    <phoneticPr fontId="3"/>
  </si>
  <si>
    <t>法人設立関係費</t>
    <rPh sb="0" eb="2">
      <t>ホウジン</t>
    </rPh>
    <rPh sb="2" eb="4">
      <t>セツリツ</t>
    </rPh>
    <rPh sb="4" eb="6">
      <t>カンケイ</t>
    </rPh>
    <rPh sb="6" eb="7">
      <t>ヒ</t>
    </rPh>
    <phoneticPr fontId="3"/>
  </si>
  <si>
    <t>農産物等の販売促進関係費</t>
    <rPh sb="0" eb="3">
      <t>ノウサンブツ</t>
    </rPh>
    <rPh sb="3" eb="4">
      <t>トウ</t>
    </rPh>
    <rPh sb="5" eb="7">
      <t>ハンバイ</t>
    </rPh>
    <rPh sb="7" eb="9">
      <t>ソクシン</t>
    </rPh>
    <rPh sb="9" eb="12">
      <t>カンケイヒ</t>
    </rPh>
    <phoneticPr fontId="3"/>
  </si>
  <si>
    <t>都市住民との交流促進関係費</t>
    <rPh sb="0" eb="2">
      <t>トシ</t>
    </rPh>
    <rPh sb="2" eb="4">
      <t>ジュウミン</t>
    </rPh>
    <rPh sb="6" eb="8">
      <t>コウリュウ</t>
    </rPh>
    <rPh sb="8" eb="10">
      <t>ソクシン</t>
    </rPh>
    <rPh sb="10" eb="13">
      <t>カンケイヒ</t>
    </rPh>
    <phoneticPr fontId="3"/>
  </si>
  <si>
    <t>積立等計</t>
    <rPh sb="0" eb="2">
      <t>ツミタテ</t>
    </rPh>
    <rPh sb="2" eb="3">
      <t>トウ</t>
    </rPh>
    <rPh sb="3" eb="4">
      <t>ケイ</t>
    </rPh>
    <phoneticPr fontId="3"/>
  </si>
  <si>
    <t>体制整備単価</t>
    <rPh sb="0" eb="2">
      <t>タイセイ</t>
    </rPh>
    <rPh sb="2" eb="4">
      <t>セイビ</t>
    </rPh>
    <rPh sb="4" eb="6">
      <t>タンカ</t>
    </rPh>
    <phoneticPr fontId="3"/>
  </si>
  <si>
    <t>基礎
単価</t>
    <rPh sb="0" eb="2">
      <t>キソ</t>
    </rPh>
    <rPh sb="3" eb="5">
      <t>タンカ</t>
    </rPh>
    <phoneticPr fontId="3"/>
  </si>
  <si>
    <t>共同取組活動充当割合（％）</t>
    <rPh sb="0" eb="2">
      <t>キョウドウ</t>
    </rPh>
    <rPh sb="2" eb="4">
      <t>トリクミ</t>
    </rPh>
    <rPh sb="4" eb="6">
      <t>カツドウ</t>
    </rPh>
    <rPh sb="6" eb="8">
      <t>ジュウトウ</t>
    </rPh>
    <rPh sb="8" eb="10">
      <t>ワリアイ</t>
    </rPh>
    <phoneticPr fontId="3"/>
  </si>
  <si>
    <t>うち繰越</t>
    <rPh sb="2" eb="4">
      <t>クリコシ</t>
    </rPh>
    <phoneticPr fontId="3"/>
  </si>
  <si>
    <t>⑥活動内容（全協定共通）</t>
    <rPh sb="1" eb="3">
      <t>カツドウ</t>
    </rPh>
    <rPh sb="3" eb="5">
      <t>ナイヨウ</t>
    </rPh>
    <rPh sb="6" eb="7">
      <t>ゼン</t>
    </rPh>
    <rPh sb="7" eb="9">
      <t>キョウテイ</t>
    </rPh>
    <rPh sb="9" eb="11">
      <t>キョウツウ</t>
    </rPh>
    <phoneticPr fontId="3"/>
  </si>
  <si>
    <t>農業生産活動等として取り組むべき事項</t>
    <rPh sb="0" eb="2">
      <t>ノウギョウ</t>
    </rPh>
    <rPh sb="2" eb="4">
      <t>セイサン</t>
    </rPh>
    <rPh sb="4" eb="6">
      <t>カツドウ</t>
    </rPh>
    <rPh sb="6" eb="7">
      <t>トウ</t>
    </rPh>
    <rPh sb="10" eb="11">
      <t>ト</t>
    </rPh>
    <rPh sb="12" eb="13">
      <t>ク</t>
    </rPh>
    <rPh sb="16" eb="18">
      <t>ジコウ</t>
    </rPh>
    <phoneticPr fontId="3"/>
  </si>
  <si>
    <t>　集落マスタープラン</t>
    <rPh sb="1" eb="3">
      <t>シュウラク</t>
    </rPh>
    <phoneticPr fontId="3"/>
  </si>
  <si>
    <t>Ⅰ必須事項（農業生産活動等）</t>
    <rPh sb="6" eb="8">
      <t>ノウギョウ</t>
    </rPh>
    <rPh sb="8" eb="10">
      <t>セイサン</t>
    </rPh>
    <rPh sb="10" eb="12">
      <t>カツドウ</t>
    </rPh>
    <rPh sb="12" eb="13">
      <t>トウ</t>
    </rPh>
    <phoneticPr fontId="3"/>
  </si>
  <si>
    <t>Ⅱ選択的必須事項（多面的機能を増進する活動）</t>
    <rPh sb="9" eb="12">
      <t>タメンテキ</t>
    </rPh>
    <rPh sb="12" eb="14">
      <t>キノウ</t>
    </rPh>
    <rPh sb="15" eb="17">
      <t>ゾウシン</t>
    </rPh>
    <rPh sb="19" eb="21">
      <t>カツドウ</t>
    </rPh>
    <phoneticPr fontId="3"/>
  </si>
  <si>
    <t>目指すべき将来像のチェック</t>
    <rPh sb="0" eb="2">
      <t>メザ</t>
    </rPh>
    <rPh sb="5" eb="8">
      <t>ショウライゾウ</t>
    </rPh>
    <phoneticPr fontId="3"/>
  </si>
  <si>
    <t>目指すべき将来像</t>
    <rPh sb="0" eb="2">
      <t>メザ</t>
    </rPh>
    <rPh sb="5" eb="8">
      <t>ショウライゾウ</t>
    </rPh>
    <phoneticPr fontId="3"/>
  </si>
  <si>
    <t>活動方策のチェック</t>
    <rPh sb="0" eb="2">
      <t>カツドウ</t>
    </rPh>
    <rPh sb="2" eb="4">
      <t>ホウサク</t>
    </rPh>
    <phoneticPr fontId="3"/>
  </si>
  <si>
    <t>将来像を実現するための活動方策</t>
    <rPh sb="0" eb="3">
      <t>ショウライゾウ</t>
    </rPh>
    <rPh sb="4" eb="6">
      <t>ジツゲン</t>
    </rPh>
    <rPh sb="11" eb="13">
      <t>カツドウ</t>
    </rPh>
    <rPh sb="13" eb="15">
      <t>ホウサク</t>
    </rPh>
    <phoneticPr fontId="3"/>
  </si>
  <si>
    <t>１　耕作放棄の防止等の活動</t>
    <rPh sb="2" eb="4">
      <t>コウサク</t>
    </rPh>
    <rPh sb="4" eb="6">
      <t>ホウキ</t>
    </rPh>
    <rPh sb="7" eb="9">
      <t>ボウシ</t>
    </rPh>
    <rPh sb="9" eb="10">
      <t>トウ</t>
    </rPh>
    <rPh sb="11" eb="13">
      <t>カツドウ</t>
    </rPh>
    <phoneticPr fontId="3"/>
  </si>
  <si>
    <t>適正な道・水路等の管理活動（項目数）</t>
    <rPh sb="0" eb="2">
      <t>テキセイ</t>
    </rPh>
    <rPh sb="3" eb="4">
      <t>ドウ</t>
    </rPh>
    <rPh sb="5" eb="7">
      <t>スイロ</t>
    </rPh>
    <rPh sb="7" eb="8">
      <t>トウ</t>
    </rPh>
    <rPh sb="9" eb="11">
      <t>カンリ</t>
    </rPh>
    <rPh sb="11" eb="13">
      <t>カツドウ</t>
    </rPh>
    <rPh sb="14" eb="17">
      <t>コウモクスウ</t>
    </rPh>
    <phoneticPr fontId="3"/>
  </si>
  <si>
    <t>２　水路、農道等の管理活動</t>
    <rPh sb="2" eb="4">
      <t>スイロ</t>
    </rPh>
    <rPh sb="5" eb="7">
      <t>ノウドウ</t>
    </rPh>
    <rPh sb="7" eb="8">
      <t>ナド</t>
    </rPh>
    <rPh sb="9" eb="11">
      <t>カンリ</t>
    </rPh>
    <rPh sb="11" eb="13">
      <t>カツドウ</t>
    </rPh>
    <phoneticPr fontId="3"/>
  </si>
  <si>
    <t>適正な多面的機能の維持・増進活動（項目数）</t>
    <rPh sb="0" eb="2">
      <t>テキセイ</t>
    </rPh>
    <rPh sb="3" eb="6">
      <t>タメンテキ</t>
    </rPh>
    <rPh sb="6" eb="8">
      <t>キノウ</t>
    </rPh>
    <rPh sb="9" eb="11">
      <t>イジ</t>
    </rPh>
    <rPh sb="12" eb="14">
      <t>ゾウシン</t>
    </rPh>
    <rPh sb="14" eb="16">
      <t>カツドウ</t>
    </rPh>
    <rPh sb="17" eb="20">
      <t>コウモクスウ</t>
    </rPh>
    <phoneticPr fontId="3"/>
  </si>
  <si>
    <t>①　将来にわたり農業生産活動等が可能となる集落内の実施体制構築</t>
    <rPh sb="2" eb="4">
      <t>ショウライ</t>
    </rPh>
    <rPh sb="8" eb="10">
      <t>ノウギョウ</t>
    </rPh>
    <rPh sb="10" eb="12">
      <t>セイサン</t>
    </rPh>
    <rPh sb="12" eb="14">
      <t>カツドウ</t>
    </rPh>
    <rPh sb="14" eb="15">
      <t>トウ</t>
    </rPh>
    <rPh sb="16" eb="18">
      <t>カノウ</t>
    </rPh>
    <rPh sb="21" eb="23">
      <t>シュウラク</t>
    </rPh>
    <rPh sb="23" eb="24">
      <t>ナイ</t>
    </rPh>
    <rPh sb="25" eb="27">
      <t>ジッシ</t>
    </rPh>
    <rPh sb="27" eb="29">
      <t>タイセイ</t>
    </rPh>
    <rPh sb="29" eb="31">
      <t>コウチク</t>
    </rPh>
    <phoneticPr fontId="3"/>
  </si>
  <si>
    <t>②　協定の担い手となる新たな人材の育成・確保</t>
    <rPh sb="2" eb="4">
      <t>キョウテイ</t>
    </rPh>
    <rPh sb="5" eb="6">
      <t>ニナ</t>
    </rPh>
    <rPh sb="7" eb="8">
      <t>テ</t>
    </rPh>
    <rPh sb="11" eb="12">
      <t>アラ</t>
    </rPh>
    <rPh sb="14" eb="16">
      <t>ジンザイ</t>
    </rPh>
    <rPh sb="17" eb="19">
      <t>イクセイ</t>
    </rPh>
    <rPh sb="20" eb="22">
      <t>カクホ</t>
    </rPh>
    <phoneticPr fontId="3"/>
  </si>
  <si>
    <t>③　協定参加者それぞれが、作物生産、加工・直売等様々な工夫により再生可能な所得を確保</t>
    <rPh sb="2" eb="4">
      <t>キョウテイ</t>
    </rPh>
    <rPh sb="4" eb="7">
      <t>サンカシャ</t>
    </rPh>
    <rPh sb="13" eb="15">
      <t>サクモツ</t>
    </rPh>
    <rPh sb="15" eb="17">
      <t>セイサン</t>
    </rPh>
    <rPh sb="18" eb="20">
      <t>カコウ</t>
    </rPh>
    <rPh sb="21" eb="23">
      <t>チョクバイ</t>
    </rPh>
    <rPh sb="23" eb="24">
      <t>トウ</t>
    </rPh>
    <rPh sb="24" eb="26">
      <t>サマザマ</t>
    </rPh>
    <rPh sb="27" eb="29">
      <t>クフウ</t>
    </rPh>
    <rPh sb="32" eb="34">
      <t>サイセイ</t>
    </rPh>
    <rPh sb="34" eb="36">
      <t>カノウ</t>
    </rPh>
    <rPh sb="37" eb="39">
      <t>ショトク</t>
    </rPh>
    <rPh sb="40" eb="42">
      <t>カクホ</t>
    </rPh>
    <phoneticPr fontId="3"/>
  </si>
  <si>
    <t>④　その他</t>
    <rPh sb="4" eb="5">
      <t>タ</t>
    </rPh>
    <phoneticPr fontId="3"/>
  </si>
  <si>
    <t>①　機械・農作業の共同化等営農組織の育成</t>
    <rPh sb="2" eb="4">
      <t>キカイ</t>
    </rPh>
    <rPh sb="5" eb="8">
      <t>ノウサギョウ</t>
    </rPh>
    <rPh sb="9" eb="12">
      <t>キョウドウカ</t>
    </rPh>
    <rPh sb="12" eb="13">
      <t>トウ</t>
    </rPh>
    <rPh sb="13" eb="15">
      <t>エイノウ</t>
    </rPh>
    <rPh sb="15" eb="17">
      <t>ソシキ</t>
    </rPh>
    <rPh sb="18" eb="20">
      <t>イクセイ</t>
    </rPh>
    <phoneticPr fontId="3"/>
  </si>
  <si>
    <t>②　高付加価値型農業</t>
    <rPh sb="2" eb="5">
      <t>コウフカ</t>
    </rPh>
    <rPh sb="5" eb="7">
      <t>カチ</t>
    </rPh>
    <rPh sb="7" eb="8">
      <t>ガタ</t>
    </rPh>
    <rPh sb="8" eb="10">
      <t>ノウギョウ</t>
    </rPh>
    <phoneticPr fontId="3"/>
  </si>
  <si>
    <t>③　農業生産条件の強化</t>
    <rPh sb="2" eb="4">
      <t>ノウギョウ</t>
    </rPh>
    <rPh sb="4" eb="6">
      <t>セイサン</t>
    </rPh>
    <rPh sb="6" eb="8">
      <t>ジョウケン</t>
    </rPh>
    <rPh sb="9" eb="11">
      <t>キョウカ</t>
    </rPh>
    <phoneticPr fontId="3"/>
  </si>
  <si>
    <t>④　担い手への農地集積</t>
    <rPh sb="2" eb="3">
      <t>ニナ</t>
    </rPh>
    <rPh sb="4" eb="5">
      <t>テ</t>
    </rPh>
    <rPh sb="7" eb="9">
      <t>ノウチ</t>
    </rPh>
    <rPh sb="9" eb="11">
      <t>シュウセキ</t>
    </rPh>
    <phoneticPr fontId="3"/>
  </si>
  <si>
    <t>⑤　担い手への農作業の委託</t>
    <rPh sb="2" eb="3">
      <t>ニナ</t>
    </rPh>
    <rPh sb="4" eb="5">
      <t>テ</t>
    </rPh>
    <rPh sb="7" eb="10">
      <t>ノウサギョウ</t>
    </rPh>
    <rPh sb="11" eb="13">
      <t>イタク</t>
    </rPh>
    <phoneticPr fontId="3"/>
  </si>
  <si>
    <t>⑥　新規就農者等による農業生産</t>
    <rPh sb="2" eb="4">
      <t>シンキ</t>
    </rPh>
    <rPh sb="4" eb="7">
      <t>シュウノウシャ</t>
    </rPh>
    <rPh sb="7" eb="8">
      <t>トウ</t>
    </rPh>
    <rPh sb="11" eb="13">
      <t>ノウギョウ</t>
    </rPh>
    <rPh sb="13" eb="15">
      <t>セイサン</t>
    </rPh>
    <phoneticPr fontId="3"/>
  </si>
  <si>
    <t>⑦　地場産農産物等の加工・販売</t>
    <rPh sb="2" eb="5">
      <t>ジバサン</t>
    </rPh>
    <rPh sb="5" eb="8">
      <t>ノウサンブツ</t>
    </rPh>
    <rPh sb="8" eb="9">
      <t>トウ</t>
    </rPh>
    <rPh sb="10" eb="12">
      <t>カコウ</t>
    </rPh>
    <rPh sb="13" eb="15">
      <t>ハンバイ</t>
    </rPh>
    <phoneticPr fontId="3"/>
  </si>
  <si>
    <t>⑧　消費・出資の呼び込み</t>
    <rPh sb="2" eb="4">
      <t>ショウヒ</t>
    </rPh>
    <rPh sb="5" eb="7">
      <t>シュッシ</t>
    </rPh>
    <rPh sb="8" eb="9">
      <t>ヨ</t>
    </rPh>
    <rPh sb="10" eb="11">
      <t>コ</t>
    </rPh>
    <phoneticPr fontId="3"/>
  </si>
  <si>
    <t>⑨　共同で支え合う集団的かつ持続的な体制整備</t>
    <rPh sb="2" eb="4">
      <t>キョウドウ</t>
    </rPh>
    <rPh sb="5" eb="6">
      <t>ササ</t>
    </rPh>
    <rPh sb="7" eb="8">
      <t>ア</t>
    </rPh>
    <rPh sb="9" eb="12">
      <t>シュウダンテキ</t>
    </rPh>
    <rPh sb="14" eb="17">
      <t>ジゾクテキ</t>
    </rPh>
    <rPh sb="18" eb="20">
      <t>タイセイ</t>
    </rPh>
    <rPh sb="20" eb="22">
      <t>セイビ</t>
    </rPh>
    <phoneticPr fontId="3"/>
  </si>
  <si>
    <t>⑩　その他</t>
    <rPh sb="4" eb="5">
      <t>タ</t>
    </rPh>
    <phoneticPr fontId="3"/>
  </si>
  <si>
    <t>適正な耕作放棄の防止等の活動（項目数）</t>
    <rPh sb="0" eb="2">
      <t>テキセイ</t>
    </rPh>
    <rPh sb="3" eb="5">
      <t>コウサク</t>
    </rPh>
    <rPh sb="5" eb="7">
      <t>ホウキ</t>
    </rPh>
    <rPh sb="8" eb="10">
      <t>ボウシ</t>
    </rPh>
    <rPh sb="10" eb="11">
      <t>トウ</t>
    </rPh>
    <rPh sb="12" eb="14">
      <t>カツドウ</t>
    </rPh>
    <rPh sb="15" eb="18">
      <t>コウモクスウ</t>
    </rPh>
    <phoneticPr fontId="3"/>
  </si>
  <si>
    <t>多面的機能支払交付金と同一施設</t>
    <rPh sb="0" eb="3">
      <t>タメンテキ</t>
    </rPh>
    <rPh sb="3" eb="5">
      <t>キノウ</t>
    </rPh>
    <rPh sb="5" eb="7">
      <t>シハライ</t>
    </rPh>
    <rPh sb="7" eb="10">
      <t>コウフキン</t>
    </rPh>
    <rPh sb="11" eb="13">
      <t>ドウイツ</t>
    </rPh>
    <rPh sb="13" eb="15">
      <t>シセツ</t>
    </rPh>
    <phoneticPr fontId="3"/>
  </si>
  <si>
    <t>①　賃借権設定・農作業の委託</t>
    <rPh sb="2" eb="4">
      <t>チンシャク</t>
    </rPh>
    <rPh sb="4" eb="5">
      <t>ケン</t>
    </rPh>
    <rPh sb="5" eb="7">
      <t>セッテイ</t>
    </rPh>
    <rPh sb="8" eb="11">
      <t>ノウサギョウ</t>
    </rPh>
    <rPh sb="12" eb="14">
      <t>イタク</t>
    </rPh>
    <phoneticPr fontId="3"/>
  </si>
  <si>
    <t>③　既荒廃農用地の保全管理　</t>
    <rPh sb="2" eb="3">
      <t>キ</t>
    </rPh>
    <rPh sb="3" eb="5">
      <t>コウハイ</t>
    </rPh>
    <rPh sb="5" eb="8">
      <t>ノウヨウチ</t>
    </rPh>
    <rPh sb="9" eb="11">
      <t>ホゼン</t>
    </rPh>
    <rPh sb="11" eb="13">
      <t>カンリ</t>
    </rPh>
    <phoneticPr fontId="3"/>
  </si>
  <si>
    <t>④　農地の法面管理</t>
    <rPh sb="2" eb="4">
      <t>ノウチ</t>
    </rPh>
    <rPh sb="5" eb="6">
      <t>ノリ</t>
    </rPh>
    <rPh sb="6" eb="7">
      <t>メン</t>
    </rPh>
    <rPh sb="7" eb="9">
      <t>カンリ</t>
    </rPh>
    <phoneticPr fontId="3"/>
  </si>
  <si>
    <t>⑤　柵、ネットの設置等鳥獣被害防止</t>
    <rPh sb="2" eb="3">
      <t>サク</t>
    </rPh>
    <rPh sb="8" eb="10">
      <t>セッチ</t>
    </rPh>
    <rPh sb="10" eb="11">
      <t>トウ</t>
    </rPh>
    <rPh sb="11" eb="13">
      <t>チョウジュウ</t>
    </rPh>
    <rPh sb="13" eb="15">
      <t>ヒガイ</t>
    </rPh>
    <rPh sb="15" eb="17">
      <t>ボウシ</t>
    </rPh>
    <phoneticPr fontId="3"/>
  </si>
  <si>
    <t>①　水路の管理</t>
    <rPh sb="2" eb="4">
      <t>スイロ</t>
    </rPh>
    <rPh sb="5" eb="7">
      <t>カンリ</t>
    </rPh>
    <phoneticPr fontId="3"/>
  </si>
  <si>
    <t>②　農道の管理</t>
    <rPh sb="2" eb="4">
      <t>ノウドウ</t>
    </rPh>
    <rPh sb="5" eb="7">
      <t>カンリ</t>
    </rPh>
    <phoneticPr fontId="3"/>
  </si>
  <si>
    <t>③　その他の施設の管理</t>
    <rPh sb="4" eb="5">
      <t>タ</t>
    </rPh>
    <rPh sb="6" eb="8">
      <t>シセツ</t>
    </rPh>
    <rPh sb="9" eb="11">
      <t>カンリ</t>
    </rPh>
    <phoneticPr fontId="3"/>
  </si>
  <si>
    <t>①　周辺林地の下草刈</t>
    <rPh sb="2" eb="4">
      <t>シュウヘン</t>
    </rPh>
    <rPh sb="4" eb="6">
      <t>リンチ</t>
    </rPh>
    <rPh sb="7" eb="8">
      <t>シタ</t>
    </rPh>
    <rPh sb="8" eb="10">
      <t>クサカリ</t>
    </rPh>
    <phoneticPr fontId="3"/>
  </si>
  <si>
    <t>⑤　体験民宿（グリーン・ツーリズム）</t>
    <rPh sb="2" eb="4">
      <t>タイケン</t>
    </rPh>
    <rPh sb="4" eb="5">
      <t>ミン</t>
    </rPh>
    <rPh sb="5" eb="6">
      <t>ヤド</t>
    </rPh>
    <phoneticPr fontId="3"/>
  </si>
  <si>
    <t>[302]協定農用地の将来像の合計</t>
    <phoneticPr fontId="3"/>
  </si>
  <si>
    <t>[303]管理者が引き続き耕作</t>
    <phoneticPr fontId="3"/>
  </si>
  <si>
    <t>[304]後継者が耕作を継承</t>
    <phoneticPr fontId="3"/>
  </si>
  <si>
    <t>[305]担い手等に引き受けてもらう（受け手が決まっている）</t>
    <phoneticPr fontId="3"/>
  </si>
  <si>
    <t>[306]担い手等に引き受けてもらうことを希望（受け手が決まっていない）</t>
    <phoneticPr fontId="3"/>
  </si>
  <si>
    <t>[307]中間管理機構への貸し付けを希望</t>
    <phoneticPr fontId="3"/>
  </si>
  <si>
    <t>[308]草刈り等管理のみ</t>
    <phoneticPr fontId="3"/>
  </si>
  <si>
    <t>[309]その他</t>
    <phoneticPr fontId="3"/>
  </si>
  <si>
    <t>[310]協定農用地の将来像を踏まえた集落の現状_該当事項の合計</t>
    <phoneticPr fontId="3"/>
  </si>
  <si>
    <t>[311]担い手が確保できており、耕作を継続</t>
    <phoneticPr fontId="3"/>
  </si>
  <si>
    <t>[312]担い手が確保できているが、全ての委託希望は受けられない</t>
    <phoneticPr fontId="3"/>
  </si>
  <si>
    <t>[313]担い手が確保できていない</t>
    <phoneticPr fontId="3"/>
  </si>
  <si>
    <t>[314]耕作を継続したいが、耕作条件の悪い農地がある</t>
    <phoneticPr fontId="3"/>
  </si>
  <si>
    <t>[315]耕作を継続したいが、農業所得が低い</t>
    <phoneticPr fontId="3"/>
  </si>
  <si>
    <t>[316]耕作を継続したいが、法面や水路・農道等の管理が過重な負担となっている</t>
    <phoneticPr fontId="3"/>
  </si>
  <si>
    <t>[317]鳥獣被害が深刻であり、耕作意欲が減退している</t>
    <phoneticPr fontId="3"/>
  </si>
  <si>
    <t>[318]集落の自治（コミュニティ）機能が低下しており、生活に支障・不安が生じている</t>
    <phoneticPr fontId="3"/>
  </si>
  <si>
    <t>[319]その他</t>
    <phoneticPr fontId="3"/>
  </si>
  <si>
    <t>[320]その他の内容</t>
    <phoneticPr fontId="3"/>
  </si>
  <si>
    <t>[321]集落の現状を踏まえた対応の方向性_該当事項の合計</t>
    <phoneticPr fontId="3"/>
  </si>
  <si>
    <t>[322]耕作放棄の懸念はなく、集落の課題もないことから、対策は不要</t>
    <phoneticPr fontId="3"/>
  </si>
  <si>
    <t>[323]協定内で担い手を育成・確保</t>
    <phoneticPr fontId="3"/>
  </si>
  <si>
    <t>[324]協定外で担い手を確保</t>
    <phoneticPr fontId="3"/>
  </si>
  <si>
    <t>[325]基盤整備等により耕作条件を改善</t>
    <phoneticPr fontId="3"/>
  </si>
  <si>
    <t>[326]農産物の高付加価値化により所得の向上を図る</t>
    <phoneticPr fontId="3"/>
  </si>
  <si>
    <t>[327]新たな作物の導入により所得の向上を図る</t>
    <phoneticPr fontId="3"/>
  </si>
  <si>
    <t>[328]省力化技術の導入や外注化等により労働負担の軽減を図る</t>
    <phoneticPr fontId="3"/>
  </si>
  <si>
    <t>[329]耕作継続が困難な農用地の林地化</t>
    <phoneticPr fontId="3"/>
  </si>
  <si>
    <t>[330]放牧利用による農用地の管理</t>
    <phoneticPr fontId="3"/>
  </si>
  <si>
    <t>[331]鳥獣被害防止対策の実施</t>
    <phoneticPr fontId="3"/>
  </si>
  <si>
    <t>[332]集落の自治（コミュニティ）機能の強化</t>
    <phoneticPr fontId="3"/>
  </si>
  <si>
    <t>[333]その他</t>
    <phoneticPr fontId="3"/>
  </si>
  <si>
    <t>[334]その他の内容</t>
    <phoneticPr fontId="3"/>
  </si>
  <si>
    <t>[335]具体的な対策に向けた検討_該当事項の合計</t>
    <phoneticPr fontId="3"/>
  </si>
  <si>
    <t>[336]特に懸念はなく、協定参加者で実施していく</t>
    <phoneticPr fontId="3"/>
  </si>
  <si>
    <t>[337]協定参加者だけでは検討が困難であり外部（県・市町村含む）からの助力を得たい</t>
    <phoneticPr fontId="3"/>
  </si>
  <si>
    <t>[338]他の協定との広域化を考えたい</t>
    <phoneticPr fontId="3"/>
  </si>
  <si>
    <t>[339]中山間地域等直接支払交付金の加算措置を活用したい</t>
    <phoneticPr fontId="3"/>
  </si>
  <si>
    <t>[340]対策に活用可能な補助事業等を紹介して欲しい</t>
    <phoneticPr fontId="3"/>
  </si>
  <si>
    <t>[341]その他</t>
    <phoneticPr fontId="3"/>
  </si>
  <si>
    <t>[342]その他の内容</t>
    <phoneticPr fontId="3"/>
  </si>
  <si>
    <t>[343]農業生産活動等の継続のための支援体制_該当事項の合計</t>
    <phoneticPr fontId="3"/>
  </si>
  <si>
    <t>[344]農地所有適格法人が支援する</t>
    <phoneticPr fontId="3"/>
  </si>
  <si>
    <t>[345]JAが支援する</t>
    <phoneticPr fontId="3"/>
  </si>
  <si>
    <t>[346]集落営農組織が支援する</t>
    <phoneticPr fontId="3"/>
  </si>
  <si>
    <t>[347]農業者が支援する</t>
    <phoneticPr fontId="3"/>
  </si>
  <si>
    <t>[348]協定参加者で役割分担しつつ、農用地の維持管理を行う</t>
    <phoneticPr fontId="3"/>
  </si>
  <si>
    <t>[349]その他</t>
    <phoneticPr fontId="3"/>
  </si>
  <si>
    <t>[350]その他の内容</t>
    <phoneticPr fontId="3"/>
  </si>
  <si>
    <t>[351]備考欄</t>
    <phoneticPr fontId="3"/>
  </si>
  <si>
    <t>⑦活動内容（体制整備単価）</t>
    <rPh sb="1" eb="3">
      <t>カツドウ</t>
    </rPh>
    <rPh sb="3" eb="5">
      <t>ナイヨウ</t>
    </rPh>
    <rPh sb="6" eb="8">
      <t>タイセイ</t>
    </rPh>
    <rPh sb="8" eb="10">
      <t>セイビ</t>
    </rPh>
    <rPh sb="10" eb="12">
      <t>タンカ</t>
    </rPh>
    <phoneticPr fontId="3"/>
  </si>
  <si>
    <t>農業生産活動等の体制整備として取り組むべき事項</t>
    <rPh sb="0" eb="2">
      <t>ノウギョウ</t>
    </rPh>
    <rPh sb="2" eb="4">
      <t>セイサン</t>
    </rPh>
    <rPh sb="4" eb="6">
      <t>カツドウ</t>
    </rPh>
    <rPh sb="6" eb="7">
      <t>トウ</t>
    </rPh>
    <rPh sb="8" eb="10">
      <t>タイセイ</t>
    </rPh>
    <rPh sb="10" eb="12">
      <t>セイビ</t>
    </rPh>
    <rPh sb="15" eb="16">
      <t>ト</t>
    </rPh>
    <rPh sb="17" eb="18">
      <t>ク</t>
    </rPh>
    <rPh sb="21" eb="23">
      <t>ジコウ</t>
    </rPh>
    <phoneticPr fontId="3"/>
  </si>
  <si>
    <t>その他</t>
    <phoneticPr fontId="3"/>
  </si>
  <si>
    <t>②　既荒廃農用地の復旧・林地化・畜産的利用</t>
    <rPh sb="2" eb="3">
      <t>キ</t>
    </rPh>
    <rPh sb="3" eb="5">
      <t>コウハイ</t>
    </rPh>
    <rPh sb="5" eb="8">
      <t>ノウヨウチ</t>
    </rPh>
    <rPh sb="9" eb="11">
      <t>フッキュウ</t>
    </rPh>
    <rPh sb="12" eb="14">
      <t>リンチ</t>
    </rPh>
    <rPh sb="14" eb="15">
      <t>カ</t>
    </rPh>
    <rPh sb="16" eb="18">
      <t>チクサン</t>
    </rPh>
    <rPh sb="18" eb="19">
      <t>テキ</t>
    </rPh>
    <rPh sb="19" eb="21">
      <t>リヨウ</t>
    </rPh>
    <phoneticPr fontId="3"/>
  </si>
  <si>
    <t>内容</t>
    <rPh sb="0" eb="2">
      <t>ナイヨウ</t>
    </rPh>
    <phoneticPr fontId="3"/>
  </si>
  <si>
    <t>・画面上部に右のような表示が出た場合は「コンテンツの有効化」を押してください。</t>
    <rPh sb="1" eb="3">
      <t>ガメン</t>
    </rPh>
    <rPh sb="3" eb="5">
      <t>ジョウブ</t>
    </rPh>
    <rPh sb="6" eb="7">
      <t>ミギ</t>
    </rPh>
    <rPh sb="11" eb="13">
      <t>ヒョウジ</t>
    </rPh>
    <rPh sb="14" eb="15">
      <t>デ</t>
    </rPh>
    <rPh sb="16" eb="18">
      <t>バアイ</t>
    </rPh>
    <rPh sb="26" eb="28">
      <t>ユウコウ</t>
    </rPh>
    <rPh sb="28" eb="29">
      <t>カ</t>
    </rPh>
    <rPh sb="31" eb="32">
      <t>オ</t>
    </rPh>
    <phoneticPr fontId="3"/>
  </si>
  <si>
    <t>年齢分類記号リスト</t>
    <rPh sb="0" eb="2">
      <t>ネンレイ</t>
    </rPh>
    <rPh sb="2" eb="4">
      <t>ブンルイ</t>
    </rPh>
    <rPh sb="4" eb="6">
      <t>キゴウ</t>
    </rPh>
    <phoneticPr fontId="3"/>
  </si>
  <si>
    <t>■</t>
    <phoneticPr fontId="3"/>
  </si>
  <si>
    <t>農用地の内訳等及びネットワーク化活動計画</t>
    <phoneticPr fontId="3"/>
  </si>
  <si>
    <t>注１）「農用地の内訳等」は集落協定書に添付し、提出期限（当該年度の６月30日、令和７年度においては８月31日）までに協定農用地の存する市町村長に提出する。</t>
    <phoneticPr fontId="3"/>
  </si>
  <si>
    <t>注２）「ネットワーク化活動計画」は、体制整備単価の適用を受けようとする場合に作成するものとし、ネットワーク化活動計画の作成後は、遅滞なく協定農用地の存する市町村長に提出するとともに、令和11年度まで毎年度、記載内容の確認を行うものとする。</t>
    <phoneticPr fontId="3"/>
  </si>
  <si>
    <t>解消する遊休農地面積</t>
    <rPh sb="0" eb="2">
      <t>カイショウ</t>
    </rPh>
    <rPh sb="4" eb="5">
      <t>アソ</t>
    </rPh>
    <rPh sb="5" eb="6">
      <t>ヤス</t>
    </rPh>
    <rPh sb="6" eb="8">
      <t>ノウチ</t>
    </rPh>
    <rPh sb="8" eb="10">
      <t>メンセキ</t>
    </rPh>
    <phoneticPr fontId="3"/>
  </si>
  <si>
    <t>円</t>
    <rPh sb="0" eb="1">
      <t>エン</t>
    </rPh>
    <phoneticPr fontId="3"/>
  </si>
  <si>
    <t>注１：「多面的機能支払」「中山間地域等直接支払」「環境保全型農業直接支払」の欄は、各支払に取り組む者に○印を記入。</t>
    <phoneticPr fontId="3"/>
  </si>
  <si>
    <t>注２：多面的機能支払に取り組む場合は、「分類番号」を分類番号リストの１～13から選択。</t>
    <phoneticPr fontId="3"/>
  </si>
  <si>
    <t>注３：「農業者」とは、協定に位置付けられている農用地において農業生産活動等（多面的機能支払においては、耕作又は養畜）を実施する農業者又は団体である。</t>
    <phoneticPr fontId="3"/>
  </si>
  <si>
    <t>注５：他の市町村で環境保全型農業直接支払を実施している場合は、その市町村名を全て記載すること。</t>
    <phoneticPr fontId="3"/>
  </si>
  <si>
    <t>注６：「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phoneticPr fontId="3"/>
  </si>
  <si>
    <t>注７：「多面的機能支払」のみに取り組む場合、住所の記入は不要。</t>
    <phoneticPr fontId="3"/>
  </si>
  <si>
    <t>中山間地域等直接支払分類記号リスト</t>
    <phoneticPr fontId="3"/>
  </si>
  <si>
    <t>多面的機能支払分類番号リスト</t>
    <phoneticPr fontId="3"/>
  </si>
  <si>
    <t>多面的機能支払</t>
    <rPh sb="0" eb="7">
      <t>タメンテキキノウシハライ</t>
    </rPh>
    <phoneticPr fontId="3"/>
  </si>
  <si>
    <t>○</t>
    <phoneticPr fontId="3"/>
  </si>
  <si>
    <t>中山間地域等直接支払</t>
    <phoneticPr fontId="3"/>
  </si>
  <si>
    <t>他の市町村で環境保全型農業直接支払を実施している場合は、その市町村名を全て記載</t>
    <phoneticPr fontId="3"/>
  </si>
  <si>
    <t>備考
活動支援班員</t>
    <rPh sb="0" eb="2">
      <t>ビコウ</t>
    </rPh>
    <rPh sb="4" eb="6">
      <t>カツドウ</t>
    </rPh>
    <rPh sb="6" eb="8">
      <t>シエン</t>
    </rPh>
    <rPh sb="8" eb="10">
      <t>ハンイン</t>
    </rPh>
    <phoneticPr fontId="3"/>
  </si>
  <si>
    <t>みどり認定</t>
    <rPh sb="3" eb="5">
      <t>ニンテイ</t>
    </rPh>
    <phoneticPr fontId="3"/>
  </si>
  <si>
    <t>認定済</t>
    <phoneticPr fontId="3"/>
  </si>
  <si>
    <t>申請中又は申請予定</t>
    <phoneticPr fontId="3"/>
  </si>
  <si>
    <t>申請予定無し</t>
    <phoneticPr fontId="3"/>
  </si>
  <si>
    <t>年齢
分類
記号</t>
    <rPh sb="0" eb="2">
      <t>ネンレイ</t>
    </rPh>
    <rPh sb="3" eb="5">
      <t>ブンルイ</t>
    </rPh>
    <rPh sb="6" eb="7">
      <t>キ</t>
    </rPh>
    <phoneticPr fontId="3"/>
  </si>
  <si>
    <t>役職名</t>
    <rPh sb="0" eb="3">
      <t>ヤクショクメイ</t>
    </rPh>
    <phoneticPr fontId="3"/>
  </si>
  <si>
    <t>住所</t>
    <phoneticPr fontId="3"/>
  </si>
  <si>
    <t>注１）面積×上限単価（円）は、面積（㎡）の千分の一の値に上限単価（円/10a）を乗じた額とする。</t>
    <phoneticPr fontId="3"/>
  </si>
  <si>
    <t>注２）加算上限額（円）は、面積×上限単価（円）の合計額とする。</t>
    <phoneticPr fontId="3"/>
  </si>
  <si>
    <t>　３　ネットワーク化加算</t>
    <phoneticPr fontId="3"/>
  </si>
  <si>
    <t>上限単価
（円/10a）</t>
    <rPh sb="0" eb="2">
      <t>ジョウゲン</t>
    </rPh>
    <phoneticPr fontId="3"/>
  </si>
  <si>
    <t>面積×上限単価
（円）</t>
    <rPh sb="3" eb="5">
      <t>ジョウゲン</t>
    </rPh>
    <phoneticPr fontId="3"/>
  </si>
  <si>
    <t>加算上限額
（円）</t>
    <rPh sb="2" eb="4">
      <t>ジョウゲン</t>
    </rPh>
    <phoneticPr fontId="3"/>
  </si>
  <si>
    <t>注２）加算上限額（円）は、面積×上限単価の計（円）及び100万円のうち、いずれか低い額とする。ただし、統合については、統合前の協定単位で上限を設定する。</t>
    <phoneticPr fontId="3"/>
  </si>
  <si>
    <t>ネットワーク化加算</t>
    <phoneticPr fontId="3"/>
  </si>
  <si>
    <t>上限
単価</t>
    <rPh sb="0" eb="2">
      <t>ジョウゲン</t>
    </rPh>
    <phoneticPr fontId="3"/>
  </si>
  <si>
    <t>交付
上限額</t>
    <rPh sb="3" eb="5">
      <t>ジョウゲン</t>
    </rPh>
    <phoneticPr fontId="3"/>
  </si>
  <si>
    <t>交付基準（傾斜等）</t>
    <phoneticPr fontId="3"/>
  </si>
  <si>
    <t>上限単価
(円/10a)</t>
    <rPh sb="0" eb="2">
      <t>ジョウゲン</t>
    </rPh>
    <phoneticPr fontId="3"/>
  </si>
  <si>
    <t>面積×上限単価の計
（円）</t>
    <rPh sb="3" eb="5">
      <t>ジョウゲン</t>
    </rPh>
    <phoneticPr fontId="3"/>
  </si>
  <si>
    <t>加算上限額
（円）</t>
    <rPh sb="0" eb="2">
      <t>カサン</t>
    </rPh>
    <phoneticPr fontId="3"/>
  </si>
  <si>
    <t>　　ネットワーク化又は統合状況</t>
    <rPh sb="8" eb="9">
      <t>カ</t>
    </rPh>
    <rPh sb="9" eb="10">
      <t>マタ</t>
    </rPh>
    <phoneticPr fontId="3"/>
  </si>
  <si>
    <t>統合する集落協定名</t>
    <rPh sb="0" eb="2">
      <t>トウゴウ</t>
    </rPh>
    <rPh sb="4" eb="6">
      <t>シュウラク</t>
    </rPh>
    <rPh sb="8" eb="9">
      <t>メイ</t>
    </rPh>
    <phoneticPr fontId="3"/>
  </si>
  <si>
    <t>　　４　スマート農業加算</t>
    <rPh sb="8" eb="10">
      <t>ノウギョウ</t>
    </rPh>
    <phoneticPr fontId="3"/>
  </si>
  <si>
    <t>スマート農業加算</t>
    <rPh sb="4" eb="6">
      <t>ノウギョウ</t>
    </rPh>
    <phoneticPr fontId="3"/>
  </si>
  <si>
    <t>注２）加算上限額（円）は、面積×上限単価（円）及び200万円のうち、いずれか低い額とする。</t>
    <phoneticPr fontId="3"/>
  </si>
  <si>
    <t>加算上限額
（円）</t>
    <rPh sb="0" eb="2">
      <t>カサン</t>
    </rPh>
    <rPh sb="2" eb="5">
      <t>ジョウゲンガク</t>
    </rPh>
    <phoneticPr fontId="3"/>
  </si>
  <si>
    <t>　　５　集落機能強化加算の経過措置</t>
    <rPh sb="4" eb="12">
      <t>シュウラクキノウキョウカカサン</t>
    </rPh>
    <rPh sb="13" eb="17">
      <t>ケイカソチ</t>
    </rPh>
    <phoneticPr fontId="3"/>
  </si>
  <si>
    <t>注１）面積×上限単価（円）は、面積（㎡）の千分の一の値に上限単価（円/10a）を乗じた額とする。</t>
    <phoneticPr fontId="3"/>
  </si>
  <si>
    <t>集落機能強化加算の経過措置</t>
    <phoneticPr fontId="3"/>
  </si>
  <si>
    <t>○農用地の内訳等</t>
    <phoneticPr fontId="3"/>
  </si>
  <si>
    <t>⑤農用地の管理</t>
    <rPh sb="1" eb="4">
      <t>ノウヨウチ</t>
    </rPh>
    <rPh sb="5" eb="7">
      <t>カンリ</t>
    </rPh>
    <phoneticPr fontId="3"/>
  </si>
  <si>
    <t>⑥管理者</t>
    <rPh sb="1" eb="4">
      <t>カンリシャ</t>
    </rPh>
    <phoneticPr fontId="3"/>
  </si>
  <si>
    <t>⑦個人配分を受ける所得超過者の引受地</t>
    <phoneticPr fontId="3"/>
  </si>
  <si>
    <t>②既荒廃農地を協定農用地に含める場合には、荒廃農地の復旧又は畜産的利用を行う。</t>
    <phoneticPr fontId="3"/>
  </si>
  <si>
    <t>⑥作業道の設置、排水改良等簡易な基盤整備を行う。</t>
    <phoneticPr fontId="3"/>
  </si>
  <si>
    <t>⑦定農用地における農業生産活動が維持されるよう担い手（認定農業者、これに準ずるものとして市町村長が認定した者、第３セクター、特定農業法人、農業協同組合、生産組織等）を確保する。</t>
    <phoneticPr fontId="3"/>
  </si>
  <si>
    <t>⑧集落の新たな雇用創出や地域経済の活性化に資する地場農産物の加工・販売を行う。</t>
    <phoneticPr fontId="3"/>
  </si>
  <si>
    <t>⑨その他（土地改良事業、災害復旧及び地目変換（田から畑等へ）等）</t>
    <phoneticPr fontId="3"/>
  </si>
  <si>
    <t>役員報酬</t>
    <rPh sb="2" eb="4">
      <t>ホウシュウ</t>
    </rPh>
    <phoneticPr fontId="3"/>
  </si>
  <si>
    <t>研修会開催費</t>
    <phoneticPr fontId="3"/>
  </si>
  <si>
    <t>農産物等の販売促進関係費</t>
    <phoneticPr fontId="3"/>
  </si>
  <si>
    <t>都市住民との交流促進関係費</t>
    <phoneticPr fontId="3"/>
  </si>
  <si>
    <t>法人設立関係費</t>
    <phoneticPr fontId="3"/>
  </si>
  <si>
    <t>土地利用調整関係費</t>
    <phoneticPr fontId="3"/>
  </si>
  <si>
    <t>道・水路管理費</t>
    <phoneticPr fontId="3"/>
  </si>
  <si>
    <t>（うち道・水路整備費）</t>
    <phoneticPr fontId="3"/>
  </si>
  <si>
    <t>農地管理費</t>
    <phoneticPr fontId="3"/>
  </si>
  <si>
    <t>（うち農地整備費）</t>
    <phoneticPr fontId="3"/>
  </si>
  <si>
    <t>鳥獣害防止対策費</t>
    <phoneticPr fontId="3"/>
  </si>
  <si>
    <t>共同利用機械購入等費</t>
    <phoneticPr fontId="3"/>
  </si>
  <si>
    <t>共同利用施設整備等費</t>
    <phoneticPr fontId="3"/>
  </si>
  <si>
    <t>多面的機能増進活動費</t>
    <phoneticPr fontId="3"/>
  </si>
  <si>
    <t>　ネットワーク化活動計画を作成する。</t>
    <rPh sb="7" eb="8">
      <t>カ</t>
    </rPh>
    <rPh sb="8" eb="12">
      <t>カツドウケイカク</t>
    </rPh>
    <phoneticPr fontId="3"/>
  </si>
  <si>
    <t>別紙様式２に定めるネットワーク化活動計画を令和11年度までに作成する。</t>
    <rPh sb="15" eb="16">
      <t>カ</t>
    </rPh>
    <rPh sb="16" eb="20">
      <t>カツドウケイカク</t>
    </rPh>
    <phoneticPr fontId="3"/>
  </si>
  <si>
    <t>認定棚田地域振興活動計画が策定された地域内の急傾斜農地：
○○団地
対象農用地面積：
●●●㎡ 
（田(急傾斜)●●㎡,
　畑(急傾斜)●●㎡
　田(超急傾斜)●●㎡
　畑(超急傾斜)●●㎡）</t>
    <rPh sb="20" eb="21">
      <t>ナイ</t>
    </rPh>
    <rPh sb="25" eb="27">
      <t>ノウチ</t>
    </rPh>
    <rPh sb="31" eb="33">
      <t>ダンチ</t>
    </rPh>
    <rPh sb="34" eb="36">
      <t>タイショウ</t>
    </rPh>
    <rPh sb="36" eb="39">
      <t>ノウヨウチ</t>
    </rPh>
    <rPh sb="39" eb="41">
      <t>メンセキ</t>
    </rPh>
    <phoneticPr fontId="3"/>
  </si>
  <si>
    <t>③ネットワーク化加算</t>
    <rPh sb="7" eb="8">
      <t>カ</t>
    </rPh>
    <phoneticPr fontId="3"/>
  </si>
  <si>
    <t>④スマート農業加算</t>
    <rPh sb="5" eb="7">
      <t>ノウギョウ</t>
    </rPh>
    <phoneticPr fontId="3"/>
  </si>
  <si>
    <t>⑤集落機能強化加算の経過措置</t>
    <phoneticPr fontId="3"/>
  </si>
  <si>
    <t>例) 高齢化や非農業者との混住化が進むことで、共同取組活動の参加者が減少し、集落機能が低下している。</t>
    <phoneticPr fontId="3"/>
  </si>
  <si>
    <t>例) 協定農用地の担い手の集積面積●●ha（令和６年度末）</t>
    <phoneticPr fontId="3"/>
  </si>
  <si>
    <t>例1)ネットワーク化又は統合した集落協定
①名称：○○集落協定
対象農用地面積：
●●●㎡ 
（田●●㎡,畑●●㎡）
②名称：○○集落協定
対象農用地面積：
●●●㎡ 
（田●●㎡,畑●●㎡）
例2)活動に参画する２組織以上の農業者団体以外の組織
①新たに参画
　名称　○〇　〇○
②以前から参画
　名称　○〇　〇○</t>
    <phoneticPr fontId="3"/>
  </si>
  <si>
    <t>現状は、取組期間の開始年度における地域の現状を記載する。</t>
    <phoneticPr fontId="3"/>
  </si>
  <si>
    <r>
      <t xml:space="preserve">○○用水路
</t>
    </r>
    <r>
      <rPr>
        <sz val="10"/>
        <color rgb="FFFF0000"/>
        <rFont val="ＭＳ 明朝"/>
        <family val="1"/>
        <charset val="128"/>
      </rPr>
      <t>（水路の延長○m)</t>
    </r>
    <rPh sb="2" eb="5">
      <t>ヨウスイロ</t>
    </rPh>
    <phoneticPr fontId="3"/>
  </si>
  <si>
    <r>
      <t xml:space="preserve">○○排水路
</t>
    </r>
    <r>
      <rPr>
        <sz val="10"/>
        <color rgb="FFFF0000"/>
        <rFont val="ＭＳ 明朝"/>
        <family val="1"/>
        <charset val="128"/>
      </rPr>
      <t>（水路の延長○m)</t>
    </r>
    <rPh sb="2" eb="5">
      <t>ハイスイロ</t>
    </rPh>
    <phoneticPr fontId="3"/>
  </si>
  <si>
    <r>
      <t xml:space="preserve">○○農道
</t>
    </r>
    <r>
      <rPr>
        <sz val="10"/>
        <color rgb="FFFF0000"/>
        <rFont val="ＭＳ 明朝"/>
        <family val="1"/>
        <charset val="128"/>
      </rPr>
      <t>（水路の延長○m)</t>
    </r>
    <rPh sb="2" eb="4">
      <t>ノウドウ</t>
    </rPh>
    <phoneticPr fontId="3"/>
  </si>
  <si>
    <t>道　路</t>
    <phoneticPr fontId="3"/>
  </si>
  <si>
    <t>ネットワーク化活動計画</t>
    <rPh sb="6" eb="11">
      <t>カカツドウケイカク</t>
    </rPh>
    <phoneticPr fontId="3"/>
  </si>
  <si>
    <t>ネットワーク化活動計画を作成する</t>
    <rPh sb="6" eb="11">
      <t>カカツドウケイカク</t>
    </rPh>
    <rPh sb="12" eb="14">
      <t>サクセイ</t>
    </rPh>
    <phoneticPr fontId="3"/>
  </si>
  <si>
    <t>ネットワーク化活動計画を作成しない</t>
    <rPh sb="6" eb="11">
      <t>カカツドウケイカク</t>
    </rPh>
    <rPh sb="12" eb="14">
      <t>サクセイ</t>
    </rPh>
    <phoneticPr fontId="3"/>
  </si>
  <si>
    <t>ネットワーク化活動計画＋目＋傾斜</t>
    <rPh sb="6" eb="11">
      <t>カカツドウケイカク</t>
    </rPh>
    <rPh sb="12" eb="13">
      <t>メ</t>
    </rPh>
    <rPh sb="14" eb="16">
      <t>ケイシャ</t>
    </rPh>
    <phoneticPr fontId="3"/>
  </si>
  <si>
    <t>ネットワーク化活動計画を
作成する</t>
    <rPh sb="6" eb="11">
      <t>カカツドウケイカク</t>
    </rPh>
    <rPh sb="13" eb="15">
      <t>サクセイ</t>
    </rPh>
    <phoneticPr fontId="3"/>
  </si>
  <si>
    <t>ネットワーク化活動計画を
作成しない</t>
    <rPh sb="6" eb="11">
      <t>カカツドウケイカク</t>
    </rPh>
    <rPh sb="13" eb="15">
      <t>サクセイ</t>
    </rPh>
    <phoneticPr fontId="3"/>
  </si>
  <si>
    <t>維持管理農用地</t>
    <rPh sb="4" eb="7">
      <t>ノウヨウチ</t>
    </rPh>
    <phoneticPr fontId="3"/>
  </si>
  <si>
    <t>荒廃農地</t>
    <phoneticPr fontId="3"/>
  </si>
  <si>
    <t>被災地</t>
    <phoneticPr fontId="3"/>
  </si>
  <si>
    <t>通常地域（8法内）</t>
  </si>
  <si>
    <t>１．体制整備の基本方針</t>
    <rPh sb="2" eb="6">
      <t>タイセイセイビ</t>
    </rPh>
    <rPh sb="7" eb="11">
      <t>キホンホウシン</t>
    </rPh>
    <phoneticPr fontId="3"/>
  </si>
  <si>
    <t>注１）本計画を作成したときは、遅滞なく協定農用地の存する市町村に提出すること。
注２）２－２のネットワークに参加する集落協定、３－２の統合に参加する集落協定、３－６の役員の継承計画、４－１の協定活動に参画する多様な組織等に変更が必要になった場合や、計画内容の大幅な変更が必要になった場合は本計画の変更を行い市町村に提出すること。</t>
    <phoneticPr fontId="3"/>
  </si>
  <si>
    <t>１－３．体制整備のために行おうとする取組</t>
    <rPh sb="4" eb="8">
      <t>タイセイセイビ</t>
    </rPh>
    <rPh sb="12" eb="13">
      <t>オコナ</t>
    </rPh>
    <rPh sb="18" eb="20">
      <t>トリクミ</t>
    </rPh>
    <phoneticPr fontId="3"/>
  </si>
  <si>
    <r>
      <t>該当</t>
    </r>
    <r>
      <rPr>
        <vertAlign val="superscript"/>
        <sz val="11"/>
        <rFont val="ＭＳ 明朝"/>
        <family val="1"/>
        <charset val="128"/>
      </rPr>
      <t>注１）</t>
    </r>
    <rPh sb="0" eb="2">
      <t>ガイトウ</t>
    </rPh>
    <rPh sb="2" eb="3">
      <t>チュウ</t>
    </rPh>
    <phoneticPr fontId="91"/>
  </si>
  <si>
    <t>取組</t>
    <rPh sb="0" eb="2">
      <t>トリクミ</t>
    </rPh>
    <phoneticPr fontId="91"/>
  </si>
  <si>
    <t>対象協定</t>
    <rPh sb="0" eb="4">
      <t>タイショウキョウテイ</t>
    </rPh>
    <phoneticPr fontId="91"/>
  </si>
  <si>
    <t>要記載項目</t>
    <rPh sb="0" eb="3">
      <t>ヨウキサイ</t>
    </rPh>
    <rPh sb="3" eb="5">
      <t>コウモク</t>
    </rPh>
    <phoneticPr fontId="91"/>
  </si>
  <si>
    <r>
      <t>①ネットワーク化</t>
    </r>
    <r>
      <rPr>
        <vertAlign val="superscript"/>
        <sz val="11"/>
        <rFont val="ＭＳ 明朝"/>
        <family val="1"/>
        <charset val="128"/>
      </rPr>
      <t>注２）</t>
    </r>
    <rPh sb="7" eb="8">
      <t>カ</t>
    </rPh>
    <rPh sb="8" eb="9">
      <t>チュウ</t>
    </rPh>
    <phoneticPr fontId="91"/>
  </si>
  <si>
    <t>新たにネットワーク化を行い10ha以上のネットワークを形成する集落協定</t>
    <phoneticPr fontId="91"/>
  </si>
  <si>
    <t>２－１～２－７</t>
    <phoneticPr fontId="91"/>
  </si>
  <si>
    <t>新たにネットワーク化を行う予定はないが、既に10ha以上のネットワークを形成しており、体制の維持、向上を図ろうとする集落協定</t>
    <phoneticPr fontId="91"/>
  </si>
  <si>
    <r>
      <t>②統合</t>
    </r>
    <r>
      <rPr>
        <vertAlign val="superscript"/>
        <sz val="11"/>
        <rFont val="ＭＳ 明朝"/>
        <family val="1"/>
        <charset val="128"/>
      </rPr>
      <t>注３）</t>
    </r>
    <rPh sb="1" eb="3">
      <t>トウゴウ</t>
    </rPh>
    <rPh sb="3" eb="4">
      <t>チュウ</t>
    </rPh>
    <phoneticPr fontId="91"/>
  </si>
  <si>
    <t>新たに統合を行い10ha以上の集落協定を形成する集落協定</t>
    <phoneticPr fontId="91"/>
  </si>
  <si>
    <t>３－１～３－５</t>
    <phoneticPr fontId="91"/>
  </si>
  <si>
    <t>新たに統合を行う予定はないが、既に10ha以上の集落協定となっており、体制の維持、向上を図ろうとする集落協定</t>
    <phoneticPr fontId="91"/>
  </si>
  <si>
    <t>３－２、
３－６、３－７</t>
    <phoneticPr fontId="91"/>
  </si>
  <si>
    <r>
      <t>③多様な組織等の参画</t>
    </r>
    <r>
      <rPr>
        <vertAlign val="superscript"/>
        <sz val="11"/>
        <rFont val="ＭＳ 明朝"/>
        <family val="1"/>
        <charset val="128"/>
      </rPr>
      <t>注４）</t>
    </r>
    <rPh sb="1" eb="3">
      <t>タヨウ</t>
    </rPh>
    <rPh sb="4" eb="7">
      <t>ソシキトウ</t>
    </rPh>
    <rPh sb="8" eb="10">
      <t>サンカク</t>
    </rPh>
    <rPh sb="10" eb="11">
      <t>チュウ</t>
    </rPh>
    <phoneticPr fontId="91"/>
  </si>
  <si>
    <t>１組織以上の農業者団体以外の組織又は構成員の10%以上の非農業者が活動に参画する集落協定</t>
    <phoneticPr fontId="91"/>
  </si>
  <si>
    <t>４－１～４－３</t>
    <phoneticPr fontId="91"/>
  </si>
  <si>
    <t>注１）該当する取組を全て選択すること。
注２）「ネットワーク化」とは、複数の集落協定間において活動の連携体制を構築することをいう。「新たにネットワーク化を行う予定はないが、既に10ha以上のネットワークを形成しており、体制の維持、向上を図ろうとする集落協定」の場合は、計画作成時点で10ha以上のネットワークを形成していること。ネットワーク化は自協定が存する地域計画区域内の他の集落協定と行うことを基本とするが、自協定が存する地域計画区域内に他の集落協定がない場合など、合理的な理由がある場合は、他の地域計画区域内に存する集落協定とネットワーク化することも可とする。
注３）「統合」とは、他の集落協定と１つの集落協定に統合することをいう。「新たに統合を行う予定はないが、既に10ha以上の集落協定となっており、体制の維持、向上を図ろうとする集落協定」の場合は、計画作成時点で10ha以上の集落協定となっていること。統合は自協定が存する地域計画区域内の他の集落協定と行うことを基本とするが、自協定が存する地域計画区域内に他の集落協定がない場合など、合理的な理由がある場合は、他の地域計画区域内に存する集落協定と統合することも可とする。
注４）「多様な組織等の参画」とは、農業者団体以外の組織や非農業者が集落協定の活動に参画するこという。参画にあたっては、集落協定の構成員となるか、別途で協定等を結ぶこと。計画作成時点で１組織以上の農業者団体以外の組織又は構成員の10%以上の非農業者が活動に参画していること。</t>
    <phoneticPr fontId="3"/>
  </si>
  <si>
    <t>○ネットワーク化活動計画</t>
    <rPh sb="7" eb="8">
      <t>カ</t>
    </rPh>
    <rPh sb="8" eb="12">
      <t>カツドウケイカク</t>
    </rPh>
    <phoneticPr fontId="3"/>
  </si>
  <si>
    <t>１－１．集落協定名</t>
    <rPh sb="4" eb="8">
      <t>シュウラクキョウテイ</t>
    </rPh>
    <rPh sb="8" eb="9">
      <t>メイ</t>
    </rPh>
    <phoneticPr fontId="3"/>
  </si>
  <si>
    <t>１－２．ネットワーク化活動計画作成時点</t>
    <rPh sb="10" eb="15">
      <t>カカツドウケイカク</t>
    </rPh>
    <rPh sb="15" eb="19">
      <t>サクセイジテン</t>
    </rPh>
    <phoneticPr fontId="3"/>
  </si>
  <si>
    <t>当初</t>
    <rPh sb="0" eb="2">
      <t>トウショ</t>
    </rPh>
    <phoneticPr fontId="91"/>
  </si>
  <si>
    <t>令和８年６月</t>
    <rPh sb="0" eb="2">
      <t>レイワ</t>
    </rPh>
    <rPh sb="3" eb="4">
      <t>ネン</t>
    </rPh>
    <rPh sb="5" eb="6">
      <t>ガツ</t>
    </rPh>
    <phoneticPr fontId="3"/>
  </si>
  <si>
    <t>第１回変更</t>
    <rPh sb="0" eb="1">
      <t>ダイ</t>
    </rPh>
    <rPh sb="2" eb="3">
      <t>カイ</t>
    </rPh>
    <rPh sb="3" eb="5">
      <t>ヘンコウ</t>
    </rPh>
    <phoneticPr fontId="91"/>
  </si>
  <si>
    <t>第２回変更</t>
    <rPh sb="0" eb="1">
      <t>ダイ</t>
    </rPh>
    <rPh sb="2" eb="3">
      <t>カイ</t>
    </rPh>
    <rPh sb="3" eb="5">
      <t>ヘンコウ</t>
    </rPh>
    <phoneticPr fontId="91"/>
  </si>
  <si>
    <t>第３回変更</t>
    <rPh sb="0" eb="1">
      <t>ダイ</t>
    </rPh>
    <rPh sb="2" eb="3">
      <t>カイ</t>
    </rPh>
    <rPh sb="3" eb="5">
      <t>ヘンコウ</t>
    </rPh>
    <phoneticPr fontId="91"/>
  </si>
  <si>
    <t>２．ネットワーク化の計画</t>
    <rPh sb="8" eb="9">
      <t>カ</t>
    </rPh>
    <rPh sb="10" eb="12">
      <t>ケイカク</t>
    </rPh>
    <phoneticPr fontId="3"/>
  </si>
  <si>
    <t>注１）ネットワーク化を行っている、又は行おうとする他の集落協定のネットワーク化活動計画におけるネットワーク化の計画と整合がとれたものとすること。
注２）２－１～２－７の全てを記載すること。</t>
    <phoneticPr fontId="3"/>
  </si>
  <si>
    <t>２－１．ネットワークの名称（予定）</t>
    <rPh sb="11" eb="13">
      <t>メイショウ</t>
    </rPh>
    <rPh sb="14" eb="16">
      <t>ヨテイ</t>
    </rPh>
    <phoneticPr fontId="3"/>
  </si>
  <si>
    <t>農林地域集落協定ネットワーク協議会</t>
    <phoneticPr fontId="3"/>
  </si>
  <si>
    <t>２－２．ネットワークに参加する集落協定</t>
    <rPh sb="11" eb="13">
      <t>サンカ</t>
    </rPh>
    <rPh sb="15" eb="19">
      <t>シュウラクキョウテイ</t>
    </rPh>
    <phoneticPr fontId="3"/>
  </si>
  <si>
    <t>集落協定名</t>
    <rPh sb="0" eb="4">
      <t>シュウラクキョウテイ</t>
    </rPh>
    <rPh sb="4" eb="5">
      <t>メイ</t>
    </rPh>
    <phoneticPr fontId="91"/>
  </si>
  <si>
    <t>協定面積</t>
    <rPh sb="0" eb="4">
      <t>キョウテイメンセキ</t>
    </rPh>
    <phoneticPr fontId="91"/>
  </si>
  <si>
    <t>地域計画</t>
    <rPh sb="0" eb="4">
      <t>チイキケイカク</t>
    </rPh>
    <phoneticPr fontId="91"/>
  </si>
  <si>
    <t>現在の連携状況</t>
    <rPh sb="0" eb="2">
      <t>ゲンザイ</t>
    </rPh>
    <rPh sb="3" eb="7">
      <t>レンケイジョウキョウ</t>
    </rPh>
    <phoneticPr fontId="91"/>
  </si>
  <si>
    <t>自協定が存する計画区域内</t>
    <rPh sb="0" eb="3">
      <t>ジキョウテイ</t>
    </rPh>
    <rPh sb="4" eb="5">
      <t>ゾン</t>
    </rPh>
    <rPh sb="7" eb="12">
      <t>ケイカククイキナイ</t>
    </rPh>
    <phoneticPr fontId="91"/>
  </si>
  <si>
    <t>別の計画区域内</t>
    <rPh sb="0" eb="1">
      <t>ベツ</t>
    </rPh>
    <rPh sb="2" eb="7">
      <t>ケイカククイキナイ</t>
    </rPh>
    <phoneticPr fontId="91"/>
  </si>
  <si>
    <t>連携済</t>
    <rPh sb="0" eb="3">
      <t>レンケイズ</t>
    </rPh>
    <phoneticPr fontId="91"/>
  </si>
  <si>
    <t>今後連携</t>
    <rPh sb="0" eb="4">
      <t>コンゴレンケイ</t>
    </rPh>
    <phoneticPr fontId="91"/>
  </si>
  <si>
    <t>（自協定）</t>
  </si>
  <si>
    <t>Ｂ協定</t>
    <rPh sb="1" eb="3">
      <t>キョウテイ</t>
    </rPh>
    <phoneticPr fontId="3"/>
  </si>
  <si>
    <t>Ｃ協定</t>
    <rPh sb="1" eb="3">
      <t>キョウテイ</t>
    </rPh>
    <phoneticPr fontId="3"/>
  </si>
  <si>
    <t>合計</t>
  </si>
  <si>
    <t>注）合計協定面積は10ha以上であること。</t>
    <phoneticPr fontId="3"/>
  </si>
  <si>
    <t>２－３．ネットワーク化で解決しようとする課題</t>
    <rPh sb="10" eb="11">
      <t>カ</t>
    </rPh>
    <rPh sb="12" eb="14">
      <t>カイケツ</t>
    </rPh>
    <rPh sb="20" eb="22">
      <t>カダイ</t>
    </rPh>
    <phoneticPr fontId="3"/>
  </si>
  <si>
    <t>該当</t>
    <rPh sb="0" eb="2">
      <t>ガイトウ</t>
    </rPh>
    <phoneticPr fontId="91"/>
  </si>
  <si>
    <t>①リーダーの人材不足</t>
    <rPh sb="6" eb="10">
      <t>ジンザイブソク</t>
    </rPh>
    <phoneticPr fontId="91"/>
  </si>
  <si>
    <t>⑤農作業機械や施設の不足</t>
    <rPh sb="1" eb="6">
      <t>ノウサギョウキカイ</t>
    </rPh>
    <rPh sb="7" eb="9">
      <t>シセツ</t>
    </rPh>
    <rPh sb="10" eb="12">
      <t>フソク</t>
    </rPh>
    <phoneticPr fontId="91"/>
  </si>
  <si>
    <t>②事務担当者の人材不足</t>
    <rPh sb="1" eb="6">
      <t>ジムタントウシャ</t>
    </rPh>
    <rPh sb="7" eb="11">
      <t>ジンザイブソク</t>
    </rPh>
    <phoneticPr fontId="91"/>
  </si>
  <si>
    <t>⑥知見や技術の不足</t>
    <rPh sb="1" eb="3">
      <t>チケン</t>
    </rPh>
    <rPh sb="4" eb="6">
      <t>ギジュツ</t>
    </rPh>
    <rPh sb="7" eb="9">
      <t>フソク</t>
    </rPh>
    <phoneticPr fontId="91"/>
  </si>
  <si>
    <t>③共同取組活動参加者の附則</t>
    <rPh sb="1" eb="3">
      <t>キョウドウ</t>
    </rPh>
    <rPh sb="3" eb="7">
      <t>トリクミカツドウ</t>
    </rPh>
    <rPh sb="7" eb="10">
      <t>サンカシャ</t>
    </rPh>
    <rPh sb="11" eb="13">
      <t>フソク</t>
    </rPh>
    <phoneticPr fontId="91"/>
  </si>
  <si>
    <t>④農業の担い手の人材不足</t>
    <rPh sb="1" eb="3">
      <t>ノウギョウ</t>
    </rPh>
    <rPh sb="4" eb="5">
      <t>ニナ</t>
    </rPh>
    <rPh sb="6" eb="7">
      <t>テ</t>
    </rPh>
    <rPh sb="8" eb="12">
      <t>ジンザイブソク</t>
    </rPh>
    <phoneticPr fontId="91"/>
  </si>
  <si>
    <r>
      <rPr>
        <sz val="11"/>
        <rFont val="ＭＳ 明朝"/>
        <family val="1"/>
        <charset val="128"/>
      </rPr>
      <t>（該当する課題について詳細を記載）</t>
    </r>
    <r>
      <rPr>
        <sz val="11"/>
        <color rgb="FFFF0000"/>
        <rFont val="ＭＳ 明朝"/>
        <family val="1"/>
        <charset val="128"/>
      </rPr>
      <t xml:space="preserve">
②現在の事務担当者は70歳代で高齢であるが、後継者が見つからず10年間、事務担当を担っている。あと数年のうちに後継者を確保する必要がある。
④高齢で小規模な自給的農家や兼業農家が協定内の農地の多くを担っている。あと５年のうちに引退を希望する農業者が複数いるが、農地の引き受け手の見込みが立っていない。
⑥農地の担い手を育成するため、ソバや施設園芸の導入に取り組みたい。また、販路拡大のため、加工品の販売にも取り組みたいが、協定内に加工や販売の知見を持っている人材がいない。</t>
    </r>
    <rPh sb="1" eb="3">
      <t>ガイトウ</t>
    </rPh>
    <rPh sb="5" eb="7">
      <t>カダイ</t>
    </rPh>
    <rPh sb="11" eb="13">
      <t>ショウサイ</t>
    </rPh>
    <rPh sb="14" eb="16">
      <t>キサイ</t>
    </rPh>
    <phoneticPr fontId="91"/>
  </si>
  <si>
    <t>注）地域計画や集落マスタープラン、第５期対策で作成した集落戦略に位置付けられた内容を踏まえて検討すること。</t>
    <phoneticPr fontId="3"/>
  </si>
  <si>
    <t>２－４．ネットワーク化により連携して実施する活動</t>
    <rPh sb="10" eb="11">
      <t>カ</t>
    </rPh>
    <rPh sb="14" eb="16">
      <t>レンケイ</t>
    </rPh>
    <rPh sb="18" eb="20">
      <t>ジッシ</t>
    </rPh>
    <rPh sb="22" eb="24">
      <t>カツドウ</t>
    </rPh>
    <phoneticPr fontId="3"/>
  </si>
  <si>
    <t>連携して実施する活動</t>
    <rPh sb="0" eb="2">
      <t>レンケイ</t>
    </rPh>
    <rPh sb="4" eb="6">
      <t>ジッシ</t>
    </rPh>
    <rPh sb="8" eb="10">
      <t>カツドウ</t>
    </rPh>
    <phoneticPr fontId="91"/>
  </si>
  <si>
    <t>①事務の一元化（共同事務局の設置や外部委託）</t>
    <rPh sb="1" eb="3">
      <t>ジム</t>
    </rPh>
    <rPh sb="4" eb="6">
      <t>イチゲン</t>
    </rPh>
    <rPh sb="6" eb="7">
      <t>カ</t>
    </rPh>
    <rPh sb="8" eb="10">
      <t>キョウドウ</t>
    </rPh>
    <rPh sb="10" eb="13">
      <t>ジムキョク</t>
    </rPh>
    <rPh sb="14" eb="16">
      <t>セッチ</t>
    </rPh>
    <rPh sb="17" eb="19">
      <t>ガイブ</t>
    </rPh>
    <rPh sb="19" eb="21">
      <t>イタク</t>
    </rPh>
    <phoneticPr fontId="91"/>
  </si>
  <si>
    <t>⑥農業の担い手育成</t>
    <rPh sb="1" eb="3">
      <t>ノウギョウ</t>
    </rPh>
    <rPh sb="4" eb="5">
      <t>ニナ</t>
    </rPh>
    <rPh sb="6" eb="7">
      <t>テ</t>
    </rPh>
    <rPh sb="7" eb="9">
      <t>イクセイ</t>
    </rPh>
    <phoneticPr fontId="91"/>
  </si>
  <si>
    <t>⑦地場農産物の加工・販売</t>
    <rPh sb="1" eb="3">
      <t>ジバ</t>
    </rPh>
    <rPh sb="3" eb="6">
      <t>ノウサンブツ</t>
    </rPh>
    <rPh sb="7" eb="9">
      <t>カコウ</t>
    </rPh>
    <rPh sb="10" eb="12">
      <t>ハンバイ</t>
    </rPh>
    <phoneticPr fontId="91"/>
  </si>
  <si>
    <t>②農地保全（草刈り、荒廃防止活動等）</t>
    <rPh sb="1" eb="3">
      <t>ノウチ</t>
    </rPh>
    <rPh sb="3" eb="5">
      <t>ホゼン</t>
    </rPh>
    <rPh sb="6" eb="8">
      <t>クサカ</t>
    </rPh>
    <rPh sb="10" eb="12">
      <t>コウハイ</t>
    </rPh>
    <rPh sb="12" eb="14">
      <t>ボウシ</t>
    </rPh>
    <rPh sb="14" eb="16">
      <t>カツドウ</t>
    </rPh>
    <rPh sb="16" eb="17">
      <t>トウ</t>
    </rPh>
    <phoneticPr fontId="91"/>
  </si>
  <si>
    <t>⑧鳥獣害対策</t>
    <rPh sb="1" eb="6">
      <t>チョウジュウガイタイサク</t>
    </rPh>
    <phoneticPr fontId="91"/>
  </si>
  <si>
    <t>③水路・農道等の維持管理</t>
    <rPh sb="1" eb="3">
      <t>スイロ</t>
    </rPh>
    <rPh sb="4" eb="6">
      <t>ノウドウ</t>
    </rPh>
    <rPh sb="6" eb="7">
      <t>トウ</t>
    </rPh>
    <rPh sb="8" eb="10">
      <t>イジ</t>
    </rPh>
    <rPh sb="10" eb="12">
      <t>カンリ</t>
    </rPh>
    <phoneticPr fontId="91"/>
  </si>
  <si>
    <t>⑨多面的機能を増進する活動</t>
    <rPh sb="1" eb="6">
      <t>タメンテキキノウ</t>
    </rPh>
    <rPh sb="7" eb="9">
      <t>ゾウシン</t>
    </rPh>
    <rPh sb="11" eb="13">
      <t>カツドウ</t>
    </rPh>
    <phoneticPr fontId="91"/>
  </si>
  <si>
    <t>④機械・施設の共同利用</t>
    <rPh sb="1" eb="3">
      <t>キカイ</t>
    </rPh>
    <rPh sb="4" eb="6">
      <t>シセツ</t>
    </rPh>
    <rPh sb="7" eb="9">
      <t>キョウドウ</t>
    </rPh>
    <rPh sb="9" eb="11">
      <t>リヨウ</t>
    </rPh>
    <phoneticPr fontId="91"/>
  </si>
  <si>
    <t>⑤農作業の共同化</t>
    <rPh sb="1" eb="4">
      <t>ノウサギョウ</t>
    </rPh>
    <rPh sb="5" eb="8">
      <t>キョウドウカ</t>
    </rPh>
    <phoneticPr fontId="91"/>
  </si>
  <si>
    <t>２－５．連携方法</t>
    <rPh sb="4" eb="8">
      <t>レンケイホウホウ</t>
    </rPh>
    <phoneticPr fontId="3"/>
  </si>
  <si>
    <t>連携方法</t>
    <rPh sb="0" eb="4">
      <t>レンケイホウホウ</t>
    </rPh>
    <phoneticPr fontId="91"/>
  </si>
  <si>
    <r>
      <t>①協議会型</t>
    </r>
    <r>
      <rPr>
        <vertAlign val="superscript"/>
        <sz val="11"/>
        <rFont val="ＭＳ 明朝"/>
        <family val="1"/>
        <charset val="128"/>
      </rPr>
      <t>注１）</t>
    </r>
    <rPh sb="1" eb="4">
      <t>キョウギカイ</t>
    </rPh>
    <rPh sb="4" eb="5">
      <t>ガタ</t>
    </rPh>
    <rPh sb="5" eb="6">
      <t>チュウ</t>
    </rPh>
    <phoneticPr fontId="91"/>
  </si>
  <si>
    <r>
      <t>③共同委託型</t>
    </r>
    <r>
      <rPr>
        <vertAlign val="superscript"/>
        <sz val="11"/>
        <rFont val="ＭＳ 明朝"/>
        <family val="1"/>
        <charset val="128"/>
      </rPr>
      <t>注３）</t>
    </r>
    <rPh sb="1" eb="5">
      <t>キョウドウイタク</t>
    </rPh>
    <rPh sb="5" eb="6">
      <t>ガタ</t>
    </rPh>
    <rPh sb="6" eb="7">
      <t>チュウ</t>
    </rPh>
    <phoneticPr fontId="91"/>
  </si>
  <si>
    <r>
      <t>②活動連携型</t>
    </r>
    <r>
      <rPr>
        <vertAlign val="superscript"/>
        <sz val="11"/>
        <rFont val="ＭＳ 明朝"/>
        <family val="1"/>
        <charset val="128"/>
      </rPr>
      <t>注２）</t>
    </r>
    <rPh sb="1" eb="3">
      <t>カツドウ</t>
    </rPh>
    <rPh sb="3" eb="5">
      <t>レンケイ</t>
    </rPh>
    <rPh sb="5" eb="6">
      <t>ガタ</t>
    </rPh>
    <rPh sb="6" eb="7">
      <t>チュウ</t>
    </rPh>
    <phoneticPr fontId="91"/>
  </si>
  <si>
    <t>注１）協議会、委員会等を設置し、ネットワークでの活動の調整や事務等を行う場合。
注２）作業の共同化や機械・施設の共同利用などの共通のルールを覚書等で定めるなどにより連携した活動を行う場合。
注３）各集落協定から同一の外部団体又は同一の外部人材に同じ活動を委託する場合。</t>
    <phoneticPr fontId="3"/>
  </si>
  <si>
    <t>２－６．ネットワーク化の工程</t>
    <rPh sb="10" eb="11">
      <t>カ</t>
    </rPh>
    <rPh sb="12" eb="14">
      <t>コウテイ</t>
    </rPh>
    <phoneticPr fontId="3"/>
  </si>
  <si>
    <t>（工程の概略）</t>
    <rPh sb="1" eb="3">
      <t>コウテイ</t>
    </rPh>
    <rPh sb="4" eb="6">
      <t>ガイリャク</t>
    </rPh>
    <phoneticPr fontId="91"/>
  </si>
  <si>
    <t>R6以前</t>
    <rPh sb="2" eb="4">
      <t>イゼン</t>
    </rPh>
    <phoneticPr fontId="91"/>
  </si>
  <si>
    <t>R7</t>
    <phoneticPr fontId="91"/>
  </si>
  <si>
    <t>R8</t>
    <phoneticPr fontId="91"/>
  </si>
  <si>
    <t>R9</t>
    <phoneticPr fontId="91"/>
  </si>
  <si>
    <t>R10</t>
    <phoneticPr fontId="91"/>
  </si>
  <si>
    <t>R11</t>
    <phoneticPr fontId="91"/>
  </si>
  <si>
    <t>R12以降</t>
    <rPh sb="3" eb="5">
      <t>イコウ</t>
    </rPh>
    <phoneticPr fontId="91"/>
  </si>
  <si>
    <t>ネットワーク化に向けた話合い（協定内）</t>
    <rPh sb="6" eb="7">
      <t>カ</t>
    </rPh>
    <rPh sb="8" eb="9">
      <t>ム</t>
    </rPh>
    <rPh sb="11" eb="13">
      <t>ハナシア</t>
    </rPh>
    <rPh sb="15" eb="18">
      <t>キョウテイナイ</t>
    </rPh>
    <phoneticPr fontId="91"/>
  </si>
  <si>
    <t>ネットワーク化に向けた話合い（協定間）</t>
    <rPh sb="6" eb="7">
      <t>カ</t>
    </rPh>
    <rPh sb="8" eb="9">
      <t>ム</t>
    </rPh>
    <rPh sb="11" eb="13">
      <t>ハナシア</t>
    </rPh>
    <rPh sb="15" eb="17">
      <t>キョウテイ</t>
    </rPh>
    <rPh sb="17" eb="18">
      <t>アイダ</t>
    </rPh>
    <phoneticPr fontId="91"/>
  </si>
  <si>
    <r>
      <t>ネットワーク化により連携して実施する活動の開始</t>
    </r>
    <r>
      <rPr>
        <vertAlign val="superscript"/>
        <sz val="11"/>
        <rFont val="ＭＳ 明朝"/>
        <family val="1"/>
        <charset val="128"/>
      </rPr>
      <t>注）</t>
    </r>
    <rPh sb="6" eb="7">
      <t>カ</t>
    </rPh>
    <rPh sb="10" eb="12">
      <t>レンケイ</t>
    </rPh>
    <rPh sb="14" eb="16">
      <t>ジッシ</t>
    </rPh>
    <rPh sb="18" eb="20">
      <t>カツドウ</t>
    </rPh>
    <rPh sb="21" eb="23">
      <t>カイシ</t>
    </rPh>
    <rPh sb="23" eb="24">
      <t>チュウ</t>
    </rPh>
    <phoneticPr fontId="91"/>
  </si>
  <si>
    <t>協議会等の設置（協議会型の場合）</t>
    <rPh sb="0" eb="3">
      <t>キョウギカイ</t>
    </rPh>
    <rPh sb="3" eb="4">
      <t>トウ</t>
    </rPh>
    <rPh sb="5" eb="7">
      <t>セッチ</t>
    </rPh>
    <rPh sb="8" eb="12">
      <t>キョウギカイガタ</t>
    </rPh>
    <rPh sb="13" eb="15">
      <t>バアイ</t>
    </rPh>
    <phoneticPr fontId="91"/>
  </si>
  <si>
    <t>ネットワーク化加算の適用（加算措置を利用する場合）</t>
    <rPh sb="6" eb="7">
      <t>カ</t>
    </rPh>
    <rPh sb="7" eb="9">
      <t>カサン</t>
    </rPh>
    <rPh sb="10" eb="12">
      <t>テキヨウ</t>
    </rPh>
    <rPh sb="13" eb="17">
      <t>カサンソチ</t>
    </rPh>
    <rPh sb="18" eb="20">
      <t>リヨウ</t>
    </rPh>
    <rPh sb="22" eb="24">
      <t>バアイ</t>
    </rPh>
    <phoneticPr fontId="91"/>
  </si>
  <si>
    <r>
      <t xml:space="preserve">（２－２～２－５を踏まえたネットワーク化の進め方を記載）
</t>
    </r>
    <r>
      <rPr>
        <sz val="11"/>
        <color rgb="FFFF0000"/>
        <rFont val="ＭＳ 明朝"/>
        <family val="1"/>
        <charset val="128"/>
      </rPr>
      <t>・令和５年度から地域一帯で鳥獣防護柵を設置する作業をＢ集落と共同で実施（活動連携型）している。
・同じ地域計画区域内にあり、協定廃止を検討していたＣ集落協定もネットワークに加え、令和８年度より協議会型へ移行し、事務局の一元化を行う。共同事務局の事務員は、元地域おこし協力隊の移住者を非常勤で雇用する。また、ネットワーク化加算を申請し、加算措置を利用してネットワークの中で中心的な農業者となる就農者の募集を開始する。Ｂ集落協定でソバを栽培している農業生産法人の活動範囲を広げ、Ａ集落協定及びＣ集落協定の農地においても栽培を開始する。ソバの加工・販売を目指して研修会へ参加するなど、技術習得を目指す。
・令和９年度には、ネットワーク内の概ね６割の農地をＢ集落協定で活動していた農業生産法人に集約する。
・令和10年度にネットワーク内に加工・販売部を結成し、ソバの加工・販売を始める。農業生産法人の新規雇用者を確保し、JAや地域外の農業生産法人の協力のもと、施設園芸の技術研修を行う。農業生産法人の新規雇用者を各集落協定の「主導的な役割を担う人材」に位置付ける。
・令和11年度に補助事業を活用して農業用ハウスを１棟導入し、農業生産法人においてアスパラガスの栽培を始める。収穫等の人手が必要な作業は、協議会で話し合い、各集落協定から分担して人員を確保することとする。
・令和12年度以降にネットワークの拡大や集落協定の統合を検討する。</t>
    </r>
    <phoneticPr fontId="91"/>
  </si>
  <si>
    <t>２－７．ネットワーク化後の統合予定</t>
    <rPh sb="10" eb="11">
      <t>カ</t>
    </rPh>
    <rPh sb="11" eb="12">
      <t>ゴ</t>
    </rPh>
    <rPh sb="13" eb="15">
      <t>トウゴウ</t>
    </rPh>
    <rPh sb="15" eb="17">
      <t>ヨテイ</t>
    </rPh>
    <phoneticPr fontId="3"/>
  </si>
  <si>
    <t>統合の予定</t>
    <rPh sb="0" eb="2">
      <t>トウゴウ</t>
    </rPh>
    <rPh sb="3" eb="5">
      <t>ヨテイ</t>
    </rPh>
    <phoneticPr fontId="91"/>
  </si>
  <si>
    <t>①第６期対策期間中（令和７年度～令和11年度）での統合を検討する</t>
    <rPh sb="1" eb="2">
      <t>ダイ</t>
    </rPh>
    <rPh sb="3" eb="4">
      <t>キ</t>
    </rPh>
    <rPh sb="4" eb="8">
      <t>タイサクキカン</t>
    </rPh>
    <rPh sb="8" eb="9">
      <t>チュウ</t>
    </rPh>
    <rPh sb="10" eb="12">
      <t>レイワ</t>
    </rPh>
    <rPh sb="13" eb="15">
      <t>ネンド</t>
    </rPh>
    <rPh sb="16" eb="18">
      <t>レイワ</t>
    </rPh>
    <rPh sb="20" eb="22">
      <t>ネンド</t>
    </rPh>
    <rPh sb="25" eb="27">
      <t>トウゴウ</t>
    </rPh>
    <rPh sb="28" eb="30">
      <t>ケントウ</t>
    </rPh>
    <phoneticPr fontId="91"/>
  </si>
  <si>
    <t>②第６期対策終了後の令和12年度以降での統合を検討する</t>
    <rPh sb="1" eb="2">
      <t>ダイ</t>
    </rPh>
    <rPh sb="3" eb="4">
      <t>キ</t>
    </rPh>
    <rPh sb="4" eb="6">
      <t>タイサク</t>
    </rPh>
    <rPh sb="6" eb="9">
      <t>シュウリョウゴ</t>
    </rPh>
    <rPh sb="10" eb="12">
      <t>レイワ</t>
    </rPh>
    <rPh sb="14" eb="16">
      <t>ネンド</t>
    </rPh>
    <rPh sb="16" eb="18">
      <t>イコウ</t>
    </rPh>
    <rPh sb="20" eb="22">
      <t>トウゴウ</t>
    </rPh>
    <rPh sb="23" eb="25">
      <t>ケントウ</t>
    </rPh>
    <phoneticPr fontId="91"/>
  </si>
  <si>
    <t>③時期は未定だが将来的に統合を検討する</t>
    <rPh sb="1" eb="3">
      <t>ジキ</t>
    </rPh>
    <rPh sb="4" eb="6">
      <t>ミテイ</t>
    </rPh>
    <rPh sb="8" eb="11">
      <t>ショウライテキ</t>
    </rPh>
    <rPh sb="12" eb="14">
      <t>トウゴウ</t>
    </rPh>
    <rPh sb="15" eb="17">
      <t>ケントウ</t>
    </rPh>
    <phoneticPr fontId="91"/>
  </si>
  <si>
    <t>④未定</t>
    <rPh sb="1" eb="3">
      <t>ミテイ</t>
    </rPh>
    <phoneticPr fontId="91"/>
  </si>
  <si>
    <t>⑤統合は必要ないと考えている</t>
    <rPh sb="1" eb="3">
      <t>トウゴウ</t>
    </rPh>
    <rPh sb="4" eb="6">
      <t>ヒツヨウ</t>
    </rPh>
    <rPh sb="9" eb="10">
      <t>カンガ</t>
    </rPh>
    <phoneticPr fontId="91"/>
  </si>
  <si>
    <t>３．統合の計画</t>
    <rPh sb="2" eb="4">
      <t>トウゴウ</t>
    </rPh>
    <rPh sb="5" eb="7">
      <t>ケイカク</t>
    </rPh>
    <phoneticPr fontId="3"/>
  </si>
  <si>
    <t>注１）統合をこれから行う場合は、統合を行おうとする他の集落協定のネットワーク化活動計画における統合の計画と整合がとれたものとすること。
注２）「新たに統合を行い10ha以上の集落協定を形成する集落協定」は、３－１～３－５を記載すること。「新たに統合を行う予定はないが、既に10ha以上の集落協定となっており、体制の維持、向上を図ろうとする集落協定」は、３－２、３－６、３－７を記載すること。</t>
    <phoneticPr fontId="3"/>
  </si>
  <si>
    <t>３－１．統合後の集落協定の名称（予定）</t>
    <phoneticPr fontId="3"/>
  </si>
  <si>
    <t>農林地域広域集落協定</t>
    <phoneticPr fontId="3"/>
  </si>
  <si>
    <t>３－２．統合に参加する集落協定</t>
    <rPh sb="4" eb="6">
      <t>トウゴウ</t>
    </rPh>
    <rPh sb="7" eb="9">
      <t>サンカ</t>
    </rPh>
    <rPh sb="11" eb="15">
      <t>シュウラクキョウテイ</t>
    </rPh>
    <phoneticPr fontId="3"/>
  </si>
  <si>
    <t>Ｅ協定</t>
    <rPh sb="1" eb="3">
      <t>キョウテイ</t>
    </rPh>
    <phoneticPr fontId="3"/>
  </si>
  <si>
    <t>Ｆ協定</t>
    <rPh sb="1" eb="3">
      <t>キョウテイ</t>
    </rPh>
    <phoneticPr fontId="3"/>
  </si>
  <si>
    <t>注１）合計協定面積は10ha以上であること。
注２）統合する予定がない場合は自協定のみ記載すること。</t>
    <phoneticPr fontId="3"/>
  </si>
  <si>
    <t>３－３．統合で解決しようとする課題</t>
    <rPh sb="4" eb="6">
      <t>トウゴウ</t>
    </rPh>
    <rPh sb="7" eb="9">
      <t>カイケツ</t>
    </rPh>
    <rPh sb="15" eb="17">
      <t>カダイ</t>
    </rPh>
    <phoneticPr fontId="3"/>
  </si>
  <si>
    <t>③共同取組活動参加者の不足</t>
    <rPh sb="1" eb="3">
      <t>キョウドウ</t>
    </rPh>
    <rPh sb="3" eb="7">
      <t>トリクミカツドウ</t>
    </rPh>
    <rPh sb="7" eb="10">
      <t>サンカシャ</t>
    </rPh>
    <rPh sb="11" eb="13">
      <t>フソク</t>
    </rPh>
    <phoneticPr fontId="91"/>
  </si>
  <si>
    <r>
      <t xml:space="preserve">（該当する課題について詳細を記載）
</t>
    </r>
    <r>
      <rPr>
        <sz val="11"/>
        <color rgb="FFFF0000"/>
        <rFont val="ＭＳ 明朝"/>
        <family val="1"/>
        <charset val="128"/>
      </rPr>
      <t>①代表者が固定化されており、後継者の確保の目途が立っていない。
③構成員には若手が２名いるが、その他の構成員は高齢であり、共同取組活動の作業負担が２名の若手の集中する傾向がある。
⑦集落協定内の農業者が所有する農作業機械の老朽化が進んでいる。現在は農業者間の貸し借りでなんとかまかなっているが、今後故障する機械が増えれば、農作業機械の確保が困難になる。また、世代交代が行われた小規模農業者から作業委託のニーズが増えているが、農作業を受託できるオペレーターが減ってきている。</t>
    </r>
    <rPh sb="1" eb="3">
      <t>ガイトウ</t>
    </rPh>
    <rPh sb="5" eb="7">
      <t>カダイ</t>
    </rPh>
    <rPh sb="11" eb="13">
      <t>ショウサイ</t>
    </rPh>
    <rPh sb="14" eb="16">
      <t>キサイ</t>
    </rPh>
    <phoneticPr fontId="91"/>
  </si>
  <si>
    <t>３－４．統合により体制を強化したい活動</t>
    <rPh sb="4" eb="6">
      <t>トウゴウ</t>
    </rPh>
    <rPh sb="9" eb="11">
      <t>タイセイ</t>
    </rPh>
    <rPh sb="12" eb="14">
      <t>キョウカ</t>
    </rPh>
    <rPh sb="17" eb="19">
      <t>カツドウ</t>
    </rPh>
    <phoneticPr fontId="3"/>
  </si>
  <si>
    <t>体制を強化したい活動</t>
    <phoneticPr fontId="91"/>
  </si>
  <si>
    <t>①リーダー等の人材確保</t>
    <rPh sb="5" eb="6">
      <t>トウ</t>
    </rPh>
    <rPh sb="7" eb="9">
      <t>ジンザイ</t>
    </rPh>
    <rPh sb="9" eb="11">
      <t>カクホ</t>
    </rPh>
    <phoneticPr fontId="91"/>
  </si>
  <si>
    <t>⑦農業の担い手育成</t>
    <rPh sb="1" eb="3">
      <t>ノウギョウ</t>
    </rPh>
    <rPh sb="4" eb="5">
      <t>ニナ</t>
    </rPh>
    <rPh sb="6" eb="7">
      <t>テ</t>
    </rPh>
    <rPh sb="7" eb="9">
      <t>イクセイ</t>
    </rPh>
    <phoneticPr fontId="91"/>
  </si>
  <si>
    <t>②事務局機能の強化</t>
    <rPh sb="1" eb="4">
      <t>ジムキョク</t>
    </rPh>
    <rPh sb="4" eb="6">
      <t>キノウ</t>
    </rPh>
    <rPh sb="7" eb="9">
      <t>キョウカ</t>
    </rPh>
    <phoneticPr fontId="91"/>
  </si>
  <si>
    <t>⑧地場農産物の加工・販売</t>
    <rPh sb="1" eb="3">
      <t>ジバ</t>
    </rPh>
    <rPh sb="3" eb="6">
      <t>ノウサンブツ</t>
    </rPh>
    <rPh sb="7" eb="9">
      <t>カコウ</t>
    </rPh>
    <rPh sb="10" eb="12">
      <t>ハンバイ</t>
    </rPh>
    <phoneticPr fontId="91"/>
  </si>
  <si>
    <t>③農地保全（草刈り、荒廃防止活動等）</t>
    <rPh sb="1" eb="3">
      <t>ノウチ</t>
    </rPh>
    <rPh sb="3" eb="5">
      <t>ホゼン</t>
    </rPh>
    <rPh sb="6" eb="8">
      <t>クサカ</t>
    </rPh>
    <rPh sb="10" eb="12">
      <t>コウハイ</t>
    </rPh>
    <rPh sb="12" eb="14">
      <t>ボウシ</t>
    </rPh>
    <rPh sb="14" eb="16">
      <t>カツドウ</t>
    </rPh>
    <rPh sb="16" eb="17">
      <t>トウ</t>
    </rPh>
    <phoneticPr fontId="91"/>
  </si>
  <si>
    <t>⑨鳥獣害対策</t>
    <rPh sb="1" eb="6">
      <t>チョウジュウガイタイサク</t>
    </rPh>
    <phoneticPr fontId="91"/>
  </si>
  <si>
    <t>④水路・農道等の維持管理</t>
    <rPh sb="1" eb="3">
      <t>スイロ</t>
    </rPh>
    <rPh sb="4" eb="6">
      <t>ノウドウ</t>
    </rPh>
    <rPh sb="6" eb="7">
      <t>トウ</t>
    </rPh>
    <rPh sb="8" eb="10">
      <t>イジ</t>
    </rPh>
    <rPh sb="10" eb="12">
      <t>カンリ</t>
    </rPh>
    <phoneticPr fontId="91"/>
  </si>
  <si>
    <t>⑩多面的機能を増進する活動</t>
    <rPh sb="1" eb="6">
      <t>タメンテキキノウ</t>
    </rPh>
    <rPh sb="7" eb="9">
      <t>ゾウシン</t>
    </rPh>
    <rPh sb="11" eb="13">
      <t>カツドウ</t>
    </rPh>
    <phoneticPr fontId="91"/>
  </si>
  <si>
    <t>⑤機械・施設の共同利用</t>
    <rPh sb="1" eb="3">
      <t>キカイ</t>
    </rPh>
    <rPh sb="4" eb="6">
      <t>シセツ</t>
    </rPh>
    <rPh sb="7" eb="9">
      <t>キョウドウ</t>
    </rPh>
    <rPh sb="9" eb="11">
      <t>リヨウ</t>
    </rPh>
    <phoneticPr fontId="91"/>
  </si>
  <si>
    <t>⑥農作業の共同化</t>
    <rPh sb="1" eb="4">
      <t>ノウサギョウ</t>
    </rPh>
    <rPh sb="5" eb="8">
      <t>キョウドウカ</t>
    </rPh>
    <phoneticPr fontId="91"/>
  </si>
  <si>
    <t>３－５．統合の工程</t>
    <rPh sb="4" eb="6">
      <t>トウゴウ</t>
    </rPh>
    <rPh sb="7" eb="9">
      <t>コウテイ</t>
    </rPh>
    <phoneticPr fontId="3"/>
  </si>
  <si>
    <t>①統合に向けた話合い（協定内）</t>
    <rPh sb="1" eb="3">
      <t>トウゴウ</t>
    </rPh>
    <rPh sb="4" eb="5">
      <t>ム</t>
    </rPh>
    <rPh sb="7" eb="9">
      <t>ハナシア</t>
    </rPh>
    <rPh sb="11" eb="14">
      <t>キョウテイナイ</t>
    </rPh>
    <phoneticPr fontId="91"/>
  </si>
  <si>
    <t>②統合に向けた話合い（協定間）</t>
    <rPh sb="1" eb="3">
      <t>トウゴウ</t>
    </rPh>
    <rPh sb="4" eb="5">
      <t>ム</t>
    </rPh>
    <rPh sb="7" eb="9">
      <t>ハナシア</t>
    </rPh>
    <rPh sb="11" eb="13">
      <t>キョウテイ</t>
    </rPh>
    <rPh sb="13" eb="14">
      <t>アイダ</t>
    </rPh>
    <phoneticPr fontId="91"/>
  </si>
  <si>
    <t>③統合</t>
    <rPh sb="1" eb="3">
      <t>トウゴウ</t>
    </rPh>
    <phoneticPr fontId="91"/>
  </si>
  <si>
    <t>④ネットワーク化加算の適用（加算措置を利用する場合）</t>
    <rPh sb="7" eb="8">
      <t>カ</t>
    </rPh>
    <rPh sb="8" eb="10">
      <t>カサン</t>
    </rPh>
    <rPh sb="11" eb="13">
      <t>テキヨウ</t>
    </rPh>
    <rPh sb="14" eb="18">
      <t>カサンソチ</t>
    </rPh>
    <rPh sb="19" eb="21">
      <t>リヨウ</t>
    </rPh>
    <rPh sb="23" eb="25">
      <t>バアイ</t>
    </rPh>
    <phoneticPr fontId="91"/>
  </si>
  <si>
    <r>
      <t xml:space="preserve">（３－２～３－４を踏まえた統合の進め方を記載）
</t>
    </r>
    <r>
      <rPr>
        <sz val="11"/>
        <color rgb="FFFF0000"/>
        <rFont val="ＭＳ 明朝"/>
        <family val="1"/>
        <charset val="128"/>
      </rPr>
      <t>・令和５年度から地域計画作成に向けた協議が開始されたことをきっかけに、周辺にあるＥ集落協定、Ｆ集落協定と統合に向けた意見交換を行ってきた。リーダーの人員不足や共同取組活動参加者の不足という共通の課題を抱えている。
・令和７年度初旬の集落協定総会において、統合の方向性について承認が得られたため、令和７年度中にＥ集落協定、Ｆ集落協定と統合後の活動計画や個人配分、作業日当等のルールについて意見調整を行う。令和８年度初旬の総会において統合の承認をとり、令和８年度内の統合を目指す。
・令和９年度よりネットワーク化加算を申請する。
・統合後の協定では、集落協定の代表者を、旧集落協定による３年毎の輪番制とすることを検討する。
・草刈等の作業が一部の構成員に集中しないように、旧集落協定間で人手を出し合う体制を構築するとともに、土地持ち非農家の参加も呼び掛けるようにする。
・農作業機械については、協定内で引退する農家から農作業機械を集約し、機械共同利用組合を立ち上げる。ネットワーク化加算を利用して、共同利用する農作業機械の保管庫を整備する。Ｆ集落協定内のＵターン予定者を機械共同利用組合の管理者兼オペレーターに育成し、統合した集落協定の「主導的な役割を担う人材」に位置付ける。
・統合後は、農村関係人口の拡大に向けた検討を進める。管理が十分行われていなかった梅や柿の収穫体験や、道の駅周辺での景観作物の栽培などの計画を検討する。また、当集落協定で行ってきた野鳥のための冬季水張りをＥ集落協定及びＦ集落協定のエリアにも広げる検討を行う。</t>
    </r>
    <phoneticPr fontId="91"/>
  </si>
  <si>
    <t>３－６．役員の継承計画</t>
    <rPh sb="4" eb="6">
      <t>ヤクイン</t>
    </rPh>
    <rPh sb="7" eb="11">
      <t>ケイショウケイカク</t>
    </rPh>
    <phoneticPr fontId="3"/>
  </si>
  <si>
    <t>役職名等</t>
    <rPh sb="0" eb="3">
      <t>ヤクショクメイ</t>
    </rPh>
    <rPh sb="3" eb="4">
      <t>トウ</t>
    </rPh>
    <phoneticPr fontId="91"/>
  </si>
  <si>
    <t>氏名（現体制）</t>
    <rPh sb="0" eb="2">
      <t>シメイ</t>
    </rPh>
    <rPh sb="3" eb="6">
      <t>ゲンタイセイ</t>
    </rPh>
    <phoneticPr fontId="91"/>
  </si>
  <si>
    <t>氏名（後任予定者）</t>
    <rPh sb="0" eb="2">
      <t>シメイ</t>
    </rPh>
    <rPh sb="3" eb="8">
      <t>コウニンヨテイシャ</t>
    </rPh>
    <phoneticPr fontId="91"/>
  </si>
  <si>
    <t>継承予定時期</t>
    <rPh sb="0" eb="4">
      <t>ケイショウヨテイ</t>
    </rPh>
    <rPh sb="4" eb="6">
      <t>ジキ</t>
    </rPh>
    <phoneticPr fontId="91"/>
  </si>
  <si>
    <t>代表者</t>
    <rPh sb="0" eb="3">
      <t>ダイヒョウシャ</t>
    </rPh>
    <phoneticPr fontId="91"/>
  </si>
  <si>
    <t>甲田　太郎</t>
    <phoneticPr fontId="3"/>
  </si>
  <si>
    <t>書記担当</t>
    <rPh sb="0" eb="2">
      <t>ショキ</t>
    </rPh>
    <rPh sb="2" eb="4">
      <t>タントウ</t>
    </rPh>
    <phoneticPr fontId="91"/>
  </si>
  <si>
    <t>丙川　三郎</t>
    <phoneticPr fontId="3"/>
  </si>
  <si>
    <t>丁本　四郎</t>
    <phoneticPr fontId="3"/>
  </si>
  <si>
    <t>会計担当</t>
    <rPh sb="0" eb="2">
      <t>カイケイ</t>
    </rPh>
    <rPh sb="2" eb="4">
      <t>タントウ</t>
    </rPh>
    <phoneticPr fontId="91"/>
  </si>
  <si>
    <t>乙山　次郎</t>
    <phoneticPr fontId="3"/>
  </si>
  <si>
    <t>戊部　花子</t>
    <phoneticPr fontId="3"/>
  </si>
  <si>
    <t>共同機械担当</t>
    <rPh sb="0" eb="4">
      <t>キョウドウキカイ</t>
    </rPh>
    <rPh sb="4" eb="6">
      <t>タントウ</t>
    </rPh>
    <phoneticPr fontId="91"/>
  </si>
  <si>
    <t>己藤　五郎</t>
    <phoneticPr fontId="3"/>
  </si>
  <si>
    <t>土地改良施設担当</t>
    <rPh sb="0" eb="4">
      <t>トチカイリョウ</t>
    </rPh>
    <rPh sb="4" eb="8">
      <t>シセツタントウ</t>
    </rPh>
    <phoneticPr fontId="91"/>
  </si>
  <si>
    <t>法面点検担当</t>
    <rPh sb="0" eb="2">
      <t>ノリメン</t>
    </rPh>
    <rPh sb="2" eb="6">
      <t>テンケンタントウ</t>
    </rPh>
    <phoneticPr fontId="91"/>
  </si>
  <si>
    <t>注）「氏名（現体制）」は、本計画作成時点での役職者名を記載。「氏名（後任予定者）」は、現体制の担当者の次に担当となる人（予定）の氏名を記載。「氏名（現体制）」とは別の人を「氏名（後任予定者）」記載すること（同一人物の記載は不可）。</t>
    <phoneticPr fontId="91"/>
  </si>
  <si>
    <t>３－７．体制の維持・向上に向けた活動事項</t>
    <rPh sb="4" eb="6">
      <t>タイセイ</t>
    </rPh>
    <rPh sb="7" eb="9">
      <t>イジ</t>
    </rPh>
    <rPh sb="10" eb="12">
      <t>コウジョウ</t>
    </rPh>
    <rPh sb="13" eb="14">
      <t>ム</t>
    </rPh>
    <rPh sb="16" eb="18">
      <t>カツドウ</t>
    </rPh>
    <rPh sb="18" eb="20">
      <t>ジコウ</t>
    </rPh>
    <phoneticPr fontId="3"/>
  </si>
  <si>
    <r>
      <t xml:space="preserve">（役員の継承に向けた取組を記載）
</t>
    </r>
    <r>
      <rPr>
        <sz val="11"/>
        <color rgb="FFFF0000"/>
        <rFont val="ＭＳ 明朝"/>
        <family val="1"/>
        <charset val="128"/>
      </rPr>
      <t xml:space="preserve">・代表者の後任予定者は丙川三郎とし、令和10年度の継承予定時期まで書記担当として代表者の業務の補助を行いながら、徐々に代表者業務の習得を行う。
・その他の役員については、代表者交代時期の令和10年度と対策期切り替わりの令和12年度に分けて段階的に交代を行うことで、役員業務の引継ぎを計画的に進めていく。
・令和10年度より共同機械担当となる予定の己藤五郎は、令和９年度までにドローン操作の研修を受講を行うとともに、乙山次郎の指導のもと自走型草刈機の操作方法の習得を行う。
</t>
    </r>
    <r>
      <rPr>
        <sz val="11"/>
        <rFont val="ＭＳ 明朝"/>
        <family val="1"/>
        <charset val="128"/>
      </rPr>
      <t xml:space="preserve">
</t>
    </r>
    <phoneticPr fontId="91"/>
  </si>
  <si>
    <r>
      <t xml:space="preserve">（構成員や活動参加者の安定的な確保に向けた取組を記載）
</t>
    </r>
    <r>
      <rPr>
        <sz val="11"/>
        <color rgb="FFFF0000"/>
        <rFont val="ＭＳ 明朝"/>
        <family val="1"/>
        <charset val="128"/>
      </rPr>
      <t>・大型連休期間に共同取組活動による草刈作業を実施し、構成員の親族にも可能な限りの参加を呼び掛ける。また、作業実施後には収穫祭を実施し、構成員間の懇親を図る。
・総会の際に構成員に対し、農地の相続予定者に中山間地域等直接支払の活動についても引継ぎ予定があることを伝えるよう周知する。
・○○市と連携し、令和８年度から地域おこし協力隊制度を活用して地域内の農地保全に関わる人材の移住受け入れを目指す。
・集落外に在住している農地所有者に対して、毎年、活動報告と合わせて共同取組活動の案内を送付することで、共同取組活動への参加を促す。
・地元米の直販先に対して収穫等の体験活動への参加募集をかけることで関係人口拡大に取り組む。
・市民農園を開設し非農業者との交流を深めるとともに、多面的機能の増進活動への参加を募集する。
・一律の作業単価を見直し、傾斜が厳しい場所での作業等の負担が大きい作業については高い作業単価を設定するなど、共同取組活動に参加しやすくなる環境を整備する。また、令和７年度より適用を受けているスマート農業加算を利用して令和９年度にリモコン式自走草刈機を導入し、急傾斜地域での作業の省力化と安全な作業実施が可能となる環境を整備する。</t>
    </r>
    <phoneticPr fontId="91"/>
  </si>
  <si>
    <t>４.多様な組織等の参画</t>
    <rPh sb="2" eb="4">
      <t>タヨウ</t>
    </rPh>
    <rPh sb="5" eb="7">
      <t>ソシキ</t>
    </rPh>
    <rPh sb="7" eb="8">
      <t>トウ</t>
    </rPh>
    <rPh sb="9" eb="11">
      <t>サンカク</t>
    </rPh>
    <phoneticPr fontId="3"/>
  </si>
  <si>
    <t>注）４－１～４－３の全てを記載すること。</t>
    <phoneticPr fontId="3"/>
  </si>
  <si>
    <t>４－１．協定活動に参画する多様な組織等</t>
    <phoneticPr fontId="3"/>
  </si>
  <si>
    <t>注）（１）又は（２）の該当する項目を記載すること。</t>
    <phoneticPr fontId="91"/>
  </si>
  <si>
    <t>（１）農業者団体以外の組織</t>
    <rPh sb="3" eb="6">
      <t>ノウギョウシャ</t>
    </rPh>
    <rPh sb="6" eb="8">
      <t>ダンタイ</t>
    </rPh>
    <rPh sb="8" eb="10">
      <t>イガイ</t>
    </rPh>
    <rPh sb="11" eb="13">
      <t>ソシキ</t>
    </rPh>
    <phoneticPr fontId="3"/>
  </si>
  <si>
    <t>参画方法</t>
    <rPh sb="0" eb="4">
      <t>サンカクホウホウ</t>
    </rPh>
    <phoneticPr fontId="91"/>
  </si>
  <si>
    <t>組織名</t>
    <rPh sb="0" eb="3">
      <t>ソシキメイ</t>
    </rPh>
    <phoneticPr fontId="91"/>
  </si>
  <si>
    <t>①集落協定の構成員</t>
    <rPh sb="1" eb="5">
      <t>シュウラクキョウテイ</t>
    </rPh>
    <rPh sb="6" eb="9">
      <t>コウセイイン</t>
    </rPh>
    <phoneticPr fontId="91"/>
  </si>
  <si>
    <t>Ｇ地域づくり協議会</t>
    <phoneticPr fontId="3"/>
  </si>
  <si>
    <t>Ｈ子供会</t>
    <phoneticPr fontId="3"/>
  </si>
  <si>
    <t>Ｉ土地改良区</t>
    <phoneticPr fontId="3"/>
  </si>
  <si>
    <t>Ｊ農地保全会（多面的機能支払活動組織）</t>
    <phoneticPr fontId="3"/>
  </si>
  <si>
    <t>②別途協定等を締結</t>
    <rPh sb="1" eb="3">
      <t>ベット</t>
    </rPh>
    <rPh sb="3" eb="6">
      <t>キョウテイトウ</t>
    </rPh>
    <rPh sb="7" eb="9">
      <t>テイケツ</t>
    </rPh>
    <phoneticPr fontId="91"/>
  </si>
  <si>
    <t>Ｋ大学</t>
    <phoneticPr fontId="3"/>
  </si>
  <si>
    <t>注１）「別途協定等を締結」とは集落協定の構成員とはならないが、協定の活動への参画に関する協定、覚書等を結ぶなど、連携関係を明確にすることをいう。
注２）②の場合は連携関係を証明する書類を添付すること。</t>
    <phoneticPr fontId="3"/>
  </si>
  <si>
    <t>（２）非農業者</t>
    <rPh sb="3" eb="7">
      <t>ヒノウギョウシャ</t>
    </rPh>
    <phoneticPr fontId="3"/>
  </si>
  <si>
    <t>参画方法</t>
    <rPh sb="0" eb="2">
      <t>サンカク</t>
    </rPh>
    <rPh sb="2" eb="4">
      <t>ホウホウ</t>
    </rPh>
    <phoneticPr fontId="91"/>
  </si>
  <si>
    <t>人数</t>
    <rPh sb="0" eb="2">
      <t>ニンズウ</t>
    </rPh>
    <phoneticPr fontId="91"/>
  </si>
  <si>
    <t>②別途協定等を締結</t>
    <rPh sb="1" eb="5">
      <t>ベットキョウテイ</t>
    </rPh>
    <rPh sb="5" eb="6">
      <t>トウ</t>
    </rPh>
    <rPh sb="7" eb="9">
      <t>テイケツ</t>
    </rPh>
    <phoneticPr fontId="91"/>
  </si>
  <si>
    <t>合計</t>
    <rPh sb="0" eb="2">
      <t>ゴウケイ</t>
    </rPh>
    <phoneticPr fontId="91"/>
  </si>
  <si>
    <t>注１）「別途協定等を締結」とは集落協定の構成員とはならないが、協定の活動への参画に関する協定、覚書等を結ぶなど、連携関係を明確にすることをいう。
注２）②の場合は連携関係を証明する書類を添付すること。
注３）協定活動に参画する組織の構成員は人数に含めない。</t>
    <phoneticPr fontId="3"/>
  </si>
  <si>
    <t>４－２．多様な組織等の参画で解決しようとする課題</t>
    <rPh sb="4" eb="6">
      <t>タヨウ</t>
    </rPh>
    <rPh sb="7" eb="9">
      <t>ソシキ</t>
    </rPh>
    <rPh sb="9" eb="10">
      <t>トウ</t>
    </rPh>
    <rPh sb="11" eb="13">
      <t>サンカク</t>
    </rPh>
    <rPh sb="14" eb="16">
      <t>カイケツ</t>
    </rPh>
    <rPh sb="22" eb="24">
      <t>カダイ</t>
    </rPh>
    <phoneticPr fontId="3"/>
  </si>
  <si>
    <t>①事務担当者の人材不足</t>
    <rPh sb="1" eb="3">
      <t>ジム</t>
    </rPh>
    <rPh sb="3" eb="6">
      <t>タントウシャ</t>
    </rPh>
    <rPh sb="7" eb="9">
      <t>ジンザイ</t>
    </rPh>
    <rPh sb="9" eb="11">
      <t>ブソク</t>
    </rPh>
    <phoneticPr fontId="91"/>
  </si>
  <si>
    <t>④知見や技術の不足</t>
    <rPh sb="1" eb="3">
      <t>チケン</t>
    </rPh>
    <rPh sb="4" eb="6">
      <t>ギジュツ</t>
    </rPh>
    <rPh sb="7" eb="9">
      <t>フソク</t>
    </rPh>
    <phoneticPr fontId="91"/>
  </si>
  <si>
    <t>②共同取組活動参加者の不足</t>
    <rPh sb="1" eb="3">
      <t>キョウドウ</t>
    </rPh>
    <rPh sb="3" eb="5">
      <t>トリクミ</t>
    </rPh>
    <rPh sb="5" eb="7">
      <t>カツドウ</t>
    </rPh>
    <rPh sb="7" eb="10">
      <t>サンカシャ</t>
    </rPh>
    <rPh sb="11" eb="13">
      <t>フソク</t>
    </rPh>
    <phoneticPr fontId="91"/>
  </si>
  <si>
    <t>③農業作業の人材不足</t>
    <rPh sb="1" eb="3">
      <t>ノウギョウ</t>
    </rPh>
    <rPh sb="3" eb="5">
      <t>サギョウ</t>
    </rPh>
    <rPh sb="6" eb="8">
      <t>ジンザイ</t>
    </rPh>
    <rPh sb="8" eb="10">
      <t>ブソク</t>
    </rPh>
    <phoneticPr fontId="91"/>
  </si>
  <si>
    <r>
      <t xml:space="preserve">（該当する課題について詳細を記載）
</t>
    </r>
    <r>
      <rPr>
        <sz val="11"/>
        <color rgb="FFFF0000"/>
        <rFont val="ＭＳ 明朝"/>
        <family val="1"/>
        <charset val="128"/>
      </rPr>
      <t>①構成員は高齢者が多く、事務の引き受け手の確保が困難である。
②③棚田の石積の草取りや補修は集落総出で行ってきてが、高齢者の参加が難しくなり、人手の確保が困難になってきている。また、高齢のために棚田での水稲作の継続が困難な農地が増えてきている。</t>
    </r>
    <rPh sb="1" eb="3">
      <t>ガイトウ</t>
    </rPh>
    <rPh sb="5" eb="7">
      <t>カダイ</t>
    </rPh>
    <rPh sb="11" eb="13">
      <t>ショウサイ</t>
    </rPh>
    <rPh sb="14" eb="16">
      <t>キサイ</t>
    </rPh>
    <phoneticPr fontId="91"/>
  </si>
  <si>
    <t>４－３．多様な組織等の参画により連携して実施する活動</t>
    <rPh sb="4" eb="6">
      <t>タヨウ</t>
    </rPh>
    <rPh sb="7" eb="9">
      <t>ソシキ</t>
    </rPh>
    <rPh sb="9" eb="10">
      <t>トウ</t>
    </rPh>
    <rPh sb="11" eb="13">
      <t>サンカク</t>
    </rPh>
    <rPh sb="16" eb="18">
      <t>レンケイ</t>
    </rPh>
    <rPh sb="20" eb="22">
      <t>ジッシ</t>
    </rPh>
    <rPh sb="24" eb="26">
      <t>カツドウ</t>
    </rPh>
    <phoneticPr fontId="3"/>
  </si>
  <si>
    <t>連携して実施する活動</t>
    <phoneticPr fontId="91"/>
  </si>
  <si>
    <t>①事務の適切な実施</t>
    <phoneticPr fontId="91"/>
  </si>
  <si>
    <t>⑥鳥獣害対策</t>
    <rPh sb="1" eb="3">
      <t>チョウジュウ</t>
    </rPh>
    <rPh sb="3" eb="4">
      <t>ガイ</t>
    </rPh>
    <rPh sb="4" eb="6">
      <t>タイサク</t>
    </rPh>
    <phoneticPr fontId="91"/>
  </si>
  <si>
    <t>⑦多面的機能を増進する活動</t>
    <phoneticPr fontId="91"/>
  </si>
  <si>
    <t>④農作業</t>
    <rPh sb="1" eb="4">
      <t>ノウサギョウ</t>
    </rPh>
    <phoneticPr fontId="91"/>
  </si>
  <si>
    <t>⑤地場農産物の加工・販売</t>
    <rPh sb="1" eb="3">
      <t>ジバ</t>
    </rPh>
    <rPh sb="3" eb="6">
      <t>ノウサンブツ</t>
    </rPh>
    <rPh sb="7" eb="9">
      <t>カコウ</t>
    </rPh>
    <rPh sb="10" eb="12">
      <t>ハンバイ</t>
    </rPh>
    <phoneticPr fontId="91"/>
  </si>
  <si>
    <r>
      <t xml:space="preserve">（連携して実施する活動の詳細について、今後の活動の維持、向上に向けた方向性も含めて記載）
</t>
    </r>
    <r>
      <rPr>
        <sz val="11"/>
        <color rgb="FFFF0000"/>
        <rFont val="ＭＳ 明朝"/>
        <family val="1"/>
        <charset val="128"/>
      </rPr>
      <t>・多面的機能支払交付金の事務支援も行っていた土地改良区が令和５年度より構成員に加わり、土地改良区が集落協定の事務を担当している。集落協定の対象農用地の一部は多面的機能支払の対象にもなっており、効率的な事務作業ができることから、今後も引き続き土地改良区が事務を担当する予定である。
・Ｊ農地保全会では、令和８年度に草刈隊を結成する予定である。草刈隊が水路・農道の草刈を実施する際に、水路等の周辺にある集落協定の農地の法面の草刈も草刈隊と連携して行うことで、作業の効率化を図る。
・県の棚田サポーター事業を利用し、毎年、５名程度の登録者に棚田の石積みの草刈や補修の作業を手伝ってもらっている。今後は、サポーター、構成員の非農家、子供会と連携し、棚田の法面に彼岸花を植えるなど、棚田の観光資源活用に取り組む予定である。
・以前からＫ大学が当集落へフィールドワークに来ていた縁により、令和７年度にＫ大学、Ｇ地域づくり協議会、当集落協定の３者で棚田振興のための連携協定を締結した。令和７年度より、農作業が困難となっていた棚田において、Ｋ大学の教員や学生と連携し、田植えや収穫作業を始める予定である。大学との連絡調整や宿泊場所の手配はＧ地域づくり協議会が担当し、作業当日の作業方法の説明や必要な物品の準備は当集落協定が担当する。将来的には、Ｇ地域づくり協議会を中心に棚田を活かした農泊にも取り組みたいと考えており、Ｋ大学の教員や学生にも、構想検討に加わってもらいたいと考えている。
・これらの取組の活性化を図るため、令和８年度までに指定棚田地域振興活動計画の認定を受け、令和９年度に棚田地域振興活動加算の申請を行う計画である。
・持続的な取組を実現するため、Ｇ地域づくり協議会を中心とした農村ＲＭＯの形成も検討していく。</t>
    </r>
    <rPh sb="1" eb="3">
      <t>レンケイ</t>
    </rPh>
    <rPh sb="5" eb="7">
      <t>ジッシ</t>
    </rPh>
    <rPh sb="9" eb="11">
      <t>カツドウ</t>
    </rPh>
    <rPh sb="12" eb="14">
      <t>ショウサイ</t>
    </rPh>
    <rPh sb="19" eb="21">
      <t>コンゴ</t>
    </rPh>
    <rPh sb="22" eb="24">
      <t>カツドウ</t>
    </rPh>
    <rPh sb="25" eb="27">
      <t>イジ</t>
    </rPh>
    <rPh sb="28" eb="30">
      <t>コウジョウ</t>
    </rPh>
    <rPh sb="31" eb="32">
      <t>ム</t>
    </rPh>
    <rPh sb="34" eb="36">
      <t>ホウコウ</t>
    </rPh>
    <rPh sb="36" eb="37">
      <t>セイ</t>
    </rPh>
    <rPh sb="38" eb="39">
      <t>フク</t>
    </rPh>
    <rPh sb="41" eb="43">
      <t>キサイ</t>
    </rPh>
    <phoneticPr fontId="91"/>
  </si>
  <si>
    <t>○</t>
  </si>
  <si>
    <t>⑧</t>
  </si>
  <si>
    <t>①</t>
  </si>
  <si>
    <t>⑤</t>
  </si>
  <si>
    <t>⑥</t>
  </si>
  <si>
    <t>⑦</t>
  </si>
  <si>
    <t>①＋②が③に占める割合</t>
    <phoneticPr fontId="3"/>
  </si>
  <si>
    <t>（小数点以下切り捨て）</t>
    <phoneticPr fontId="3"/>
  </si>
  <si>
    <t>③集落協定の全構成員数（集落協定の構成員数（農業者数＋①※組織数は含めない）に②を加えた人数）</t>
    <phoneticPr fontId="91"/>
  </si>
  <si>
    <t>２．ネットワーク化活動計画作成時に使用するもの</t>
    <rPh sb="8" eb="13">
      <t>カカツドウケイカク</t>
    </rPh>
    <rPh sb="13" eb="15">
      <t>サクセイ</t>
    </rPh>
    <rPh sb="15" eb="16">
      <t>ジ</t>
    </rPh>
    <rPh sb="17" eb="19">
      <t>シヨウ</t>
    </rPh>
    <phoneticPr fontId="3"/>
  </si>
  <si>
    <t>④加算の適用</t>
    <phoneticPr fontId="3"/>
  </si>
  <si>
    <t>L</t>
    <phoneticPr fontId="3"/>
  </si>
  <si>
    <t>％</t>
    <phoneticPr fontId="3"/>
  </si>
  <si>
    <r>
      <t xml:space="preserve">③その他（別途の規約）
</t>
    </r>
    <r>
      <rPr>
        <sz val="10"/>
        <color rgb="FFFF0000"/>
        <rFont val="ＭＳ ゴシック"/>
        <family val="3"/>
        <charset val="128"/>
      </rPr>
      <t>（例：泥上げ、草刈り等の水路・農道の管理等は多面的機能支払交付金により行う。）</t>
    </r>
    <rPh sb="13" eb="14">
      <t>レイ</t>
    </rPh>
    <phoneticPr fontId="3"/>
  </si>
  <si>
    <t>令和7年度</t>
  </si>
  <si>
    <t>令和8年度</t>
  </si>
  <si>
    <t>令和9年度</t>
  </si>
  <si>
    <t>　○ 取り崩し予定年度：</t>
    <phoneticPr fontId="3"/>
  </si>
  <si>
    <t>（協定期間内）</t>
    <phoneticPr fontId="3"/>
  </si>
  <si>
    <r>
      <t>　○ 取り崩し予定年度における積立累計額：</t>
    </r>
    <r>
      <rPr>
        <u/>
        <sz val="12"/>
        <color rgb="FFFF0000"/>
        <rFont val="ＭＳ 明朝"/>
        <family val="1"/>
        <charset val="128"/>
      </rPr>
      <t>　</t>
    </r>
    <phoneticPr fontId="3"/>
  </si>
  <si>
    <t>　○ 繰越予定年度：</t>
    <phoneticPr fontId="3"/>
  </si>
  <si>
    <t>（当該年度の翌年度）</t>
    <phoneticPr fontId="3"/>
  </si>
  <si>
    <r>
      <t>　○ 繰越予定額：</t>
    </r>
    <r>
      <rPr>
        <u/>
        <sz val="12"/>
        <color rgb="FFFF0000"/>
        <rFont val="ＭＳ 明朝"/>
        <family val="1"/>
        <charset val="128"/>
      </rPr>
      <t>　</t>
    </r>
    <rPh sb="3" eb="5">
      <t>クリコシ</t>
    </rPh>
    <rPh sb="5" eb="7">
      <t>ヨテイ</t>
    </rPh>
    <phoneticPr fontId="3"/>
  </si>
  <si>
    <t>行を追加する場合はこれより上の行を「コピーして追加」してください。</t>
    <phoneticPr fontId="3"/>
  </si>
  <si>
    <t>スマート農業加算</t>
    <phoneticPr fontId="3"/>
  </si>
  <si>
    <t>令和</t>
    <phoneticPr fontId="3"/>
  </si>
  <si>
    <t>転用によるもの</t>
    <rPh sb="0" eb="2">
      <t>テンヨウ</t>
    </rPh>
    <phoneticPr fontId="3"/>
  </si>
  <si>
    <t>【別紙２①農用地の内訳等】⑤農用地の管理において、P列[農用地の現況]が"荒廃農地"かつQ列[具体的活動内容]が"復旧"と入力した面積の計。</t>
    <rPh sb="1" eb="3">
      <t>ベッシ</t>
    </rPh>
    <rPh sb="14" eb="17">
      <t>ノウヨウチ</t>
    </rPh>
    <rPh sb="18" eb="20">
      <t>カンリ</t>
    </rPh>
    <rPh sb="26" eb="27">
      <t>レツ</t>
    </rPh>
    <rPh sb="28" eb="31">
      <t>ノウヨウチ</t>
    </rPh>
    <rPh sb="32" eb="34">
      <t>ゲンキョウ</t>
    </rPh>
    <rPh sb="37" eb="41">
      <t>コウハイノウチ</t>
    </rPh>
    <rPh sb="45" eb="46">
      <t>レツ</t>
    </rPh>
    <rPh sb="47" eb="54">
      <t>グタイテキカツドウナイヨウ</t>
    </rPh>
    <rPh sb="57" eb="59">
      <t>フッキュウ</t>
    </rPh>
    <rPh sb="61" eb="63">
      <t>ニュウリョク</t>
    </rPh>
    <rPh sb="65" eb="67">
      <t>メンセキ</t>
    </rPh>
    <rPh sb="68" eb="69">
      <t>ケイ</t>
    </rPh>
    <phoneticPr fontId="3"/>
  </si>
  <si>
    <t>Ⅲ　ネットワーク化加算</t>
    <rPh sb="8" eb="9">
      <t>カ</t>
    </rPh>
    <rPh sb="9" eb="11">
      <t>カサン</t>
    </rPh>
    <phoneticPr fontId="3"/>
  </si>
  <si>
    <t>ネットワーク化・統合等により実現する農業生産活動等の継続のための取組</t>
    <rPh sb="8" eb="11">
      <t>トウゴウトウ</t>
    </rPh>
    <phoneticPr fontId="3"/>
  </si>
  <si>
    <t>ネットワーク化する集落協定名</t>
    <rPh sb="6" eb="7">
      <t>カ</t>
    </rPh>
    <rPh sb="9" eb="11">
      <t>シュウラク</t>
    </rPh>
    <rPh sb="11" eb="13">
      <t>キョウテイ</t>
    </rPh>
    <phoneticPr fontId="3"/>
  </si>
  <si>
    <t>Ⅳ　スマート農業加算</t>
    <rPh sb="6" eb="8">
      <t>ノウギョウ</t>
    </rPh>
    <rPh sb="8" eb="10">
      <t>カサン</t>
    </rPh>
    <phoneticPr fontId="3"/>
  </si>
  <si>
    <t>Ⅴ　集落機能強化加算の経過措置</t>
    <rPh sb="2" eb="10">
      <t>シュウラクキノウキョウカカサン</t>
    </rPh>
    <rPh sb="11" eb="15">
      <t>ケイカソチ</t>
    </rPh>
    <phoneticPr fontId="3"/>
  </si>
  <si>
    <t>スマート農業による作業の省力化・効率化を図る取組</t>
    <rPh sb="4" eb="6">
      <t>ノウギョウ</t>
    </rPh>
    <rPh sb="9" eb="11">
      <t>サギョウ</t>
    </rPh>
    <rPh sb="12" eb="15">
      <t>ショウリョクカ</t>
    </rPh>
    <rPh sb="16" eb="19">
      <t>コウリツカ</t>
    </rPh>
    <rPh sb="20" eb="21">
      <t>ハカ</t>
    </rPh>
    <rPh sb="22" eb="24">
      <t>トリクミ</t>
    </rPh>
    <phoneticPr fontId="3"/>
  </si>
  <si>
    <t>①ネットワーク化</t>
    <rPh sb="7" eb="8">
      <t>カ</t>
    </rPh>
    <phoneticPr fontId="3"/>
  </si>
  <si>
    <t>②統合</t>
    <rPh sb="1" eb="3">
      <t>トウゴウ</t>
    </rPh>
    <phoneticPr fontId="3"/>
  </si>
  <si>
    <t>③多様な組織の参画</t>
    <rPh sb="1" eb="3">
      <t>タヨウ</t>
    </rPh>
    <rPh sb="4" eb="6">
      <t>ソシキ</t>
    </rPh>
    <rPh sb="7" eb="9">
      <t>サンカク</t>
    </rPh>
    <phoneticPr fontId="3"/>
  </si>
  <si>
    <t>様式名</t>
    <rPh sb="0" eb="3">
      <t>ヨウシキメイ</t>
    </rPh>
    <phoneticPr fontId="3"/>
  </si>
  <si>
    <t>中山間地域等直接支払交付金交付農用地の自然災害における災害復旧計画の提出について</t>
    <phoneticPr fontId="3"/>
  </si>
  <si>
    <t>共用資産管理台帳</t>
    <phoneticPr fontId="3"/>
  </si>
  <si>
    <t>機械等利用管理規程</t>
    <phoneticPr fontId="3"/>
  </si>
  <si>
    <t>機械等利用簿</t>
    <phoneticPr fontId="3"/>
  </si>
  <si>
    <t>記</t>
    <phoneticPr fontId="3"/>
  </si>
  <si>
    <t>（参考様式第13号）</t>
    <rPh sb="1" eb="3">
      <t>サンコウ</t>
    </rPh>
    <rPh sb="3" eb="5">
      <t>ヨウシキ</t>
    </rPh>
    <rPh sb="5" eb="6">
      <t>ダイ</t>
    </rPh>
    <rPh sb="8" eb="9">
      <t>ゴウ</t>
    </rPh>
    <phoneticPr fontId="3"/>
  </si>
  <si>
    <t>施設・機械名</t>
    <phoneticPr fontId="3"/>
  </si>
  <si>
    <t>型式等</t>
    <phoneticPr fontId="3"/>
  </si>
  <si>
    <t>購入先</t>
    <phoneticPr fontId="3"/>
  </si>
  <si>
    <t>設置場所</t>
    <phoneticPr fontId="3"/>
  </si>
  <si>
    <t>事業実施期間</t>
    <phoneticPr fontId="3"/>
  </si>
  <si>
    <t>購入額(円)</t>
    <phoneticPr fontId="3"/>
  </si>
  <si>
    <t>管理責任者</t>
    <phoneticPr fontId="3"/>
  </si>
  <si>
    <t>負担区分(円)</t>
    <phoneticPr fontId="3"/>
  </si>
  <si>
    <t>処分制限期間</t>
    <phoneticPr fontId="3"/>
  </si>
  <si>
    <t>処分の状況</t>
    <phoneticPr fontId="3"/>
  </si>
  <si>
    <t>備考</t>
    <phoneticPr fontId="3"/>
  </si>
  <si>
    <t>着工年月日</t>
    <phoneticPr fontId="3"/>
  </si>
  <si>
    <t>完了年月日</t>
    <phoneticPr fontId="3"/>
  </si>
  <si>
    <t>交付金</t>
    <phoneticPr fontId="3"/>
  </si>
  <si>
    <t>耐用年数</t>
    <phoneticPr fontId="3"/>
  </si>
  <si>
    <t>処分制限年月日</t>
    <phoneticPr fontId="3"/>
  </si>
  <si>
    <t xml:space="preserve">承認年月日
</t>
    <phoneticPr fontId="3"/>
  </si>
  <si>
    <t>処分の内容</t>
    <phoneticPr fontId="3"/>
  </si>
  <si>
    <t>（参考様式第14号）</t>
    <rPh sb="1" eb="3">
      <t>サンコウ</t>
    </rPh>
    <rPh sb="3" eb="5">
      <t>ヨウシキ</t>
    </rPh>
    <rPh sb="5" eb="6">
      <t>ダイ</t>
    </rPh>
    <rPh sb="8" eb="9">
      <t>ゴウ</t>
    </rPh>
    <phoneticPr fontId="3"/>
  </si>
  <si>
    <t>第１条</t>
    <phoneticPr fontId="3"/>
  </si>
  <si>
    <t>第２条</t>
    <phoneticPr fontId="3"/>
  </si>
  <si>
    <t xml:space="preserve"> 機械等の管理責任者は組合長とする。ただし、組合長が代行者を置くことができる。</t>
    <phoneticPr fontId="3"/>
  </si>
  <si>
    <t>第３条</t>
    <phoneticPr fontId="3"/>
  </si>
  <si>
    <t>第４条</t>
    <phoneticPr fontId="3"/>
  </si>
  <si>
    <t>　機械等を利用するに当たり、使用者は、次のことに同意するものとする。</t>
    <phoneticPr fontId="3"/>
  </si>
  <si>
    <t>（１）消耗品及び燃料等は使用者が用意すること。</t>
    <phoneticPr fontId="3"/>
  </si>
  <si>
    <t>（２）使用後は、清掃及び点検整備を行ってから返却すること。</t>
    <phoneticPr fontId="3"/>
  </si>
  <si>
    <t>（３）故障を発見したとき又は故障を起こした時は、直ちに管理責任者へ報告する
　　　こと。</t>
    <phoneticPr fontId="3"/>
  </si>
  <si>
    <t>（４）機械等の使用中の事故について、組合は一切の責任を負わないこと。</t>
    <phoneticPr fontId="3"/>
  </si>
  <si>
    <t>第５条</t>
    <phoneticPr fontId="3"/>
  </si>
  <si>
    <t>　管理責任者は、機械等の適切な維持管理のため、次の諸帳簿を備え、適宜記帳するものとする。</t>
    <phoneticPr fontId="3"/>
  </si>
  <si>
    <t>（１）共用資産管理台帳</t>
    <phoneticPr fontId="3"/>
  </si>
  <si>
    <t>（２）機械等利用簿</t>
    <phoneticPr fontId="3"/>
  </si>
  <si>
    <t>（３）機械管理簿</t>
    <phoneticPr fontId="3"/>
  </si>
  <si>
    <t>第６条</t>
    <phoneticPr fontId="3"/>
  </si>
  <si>
    <t>この規定に定めのない事項については、組合長が関係者と協議する等して対応し、その結果を役員会に報告するものとする。</t>
    <phoneticPr fontId="3"/>
  </si>
  <si>
    <t>使用者氏名</t>
    <phoneticPr fontId="3"/>
  </si>
  <si>
    <t>借受機種</t>
    <phoneticPr fontId="3"/>
  </si>
  <si>
    <t>借受・返却月日</t>
    <phoneticPr fontId="3"/>
  </si>
  <si>
    <t>令和　　　　年　　　　月　　　　日　　　　　時　　　　　分　　借受</t>
    <phoneticPr fontId="3"/>
  </si>
  <si>
    <t>令和　　　　年　　　　月　　　　日　　　　　時　　　　　分　　返却</t>
    <phoneticPr fontId="3"/>
  </si>
  <si>
    <t>実動日数</t>
    <phoneticPr fontId="3"/>
  </si>
  <si>
    <t>令和　　　　年　　　　月　　　　日</t>
    <phoneticPr fontId="3"/>
  </si>
  <si>
    <t>合　計</t>
    <phoneticPr fontId="3"/>
  </si>
  <si>
    <t>点　　　検</t>
    <phoneticPr fontId="3"/>
  </si>
  <si>
    <t>使用前</t>
    <phoneticPr fontId="3"/>
  </si>
  <si>
    <t>異常項目</t>
    <phoneticPr fontId="3"/>
  </si>
  <si>
    <t>有・無</t>
    <phoneticPr fontId="3"/>
  </si>
  <si>
    <t>使用後</t>
    <phoneticPr fontId="3"/>
  </si>
  <si>
    <t>給　　　油</t>
    <phoneticPr fontId="3"/>
  </si>
  <si>
    <t>㍑</t>
    <phoneticPr fontId="3"/>
  </si>
  <si>
    <t>備　　　考</t>
    <phoneticPr fontId="3"/>
  </si>
  <si>
    <t>※注意事項</t>
    <phoneticPr fontId="3"/>
  </si>
  <si>
    <t>(１)消耗品及び燃料等は使用者が用意してください。</t>
  </si>
  <si>
    <t>(２)使用後は、清掃及び点検整備を行ってから返却してください。</t>
    <phoneticPr fontId="3"/>
  </si>
  <si>
    <t>(３)故障を発見したとき又は故障を起こした時は、直ちに管理責任者へ報告してください。</t>
    <phoneticPr fontId="3"/>
  </si>
  <si>
    <t>(４)機械等の使用中の事故等は、使用者の責任となり、組合は一切の責任を負いませんの　で充分注意してください。</t>
    <phoneticPr fontId="3"/>
  </si>
  <si>
    <t>番　　　　　号</t>
    <rPh sb="0" eb="1">
      <t>バン</t>
    </rPh>
    <rPh sb="6" eb="7">
      <t>ゴウ</t>
    </rPh>
    <phoneticPr fontId="3"/>
  </si>
  <si>
    <t>年　　月　　日</t>
    <rPh sb="0" eb="1">
      <t>ネン</t>
    </rPh>
    <rPh sb="3" eb="4">
      <t>ツキ</t>
    </rPh>
    <rPh sb="6" eb="7">
      <t>ヒ</t>
    </rPh>
    <phoneticPr fontId="3"/>
  </si>
  <si>
    <t>市町村長　　殿</t>
    <rPh sb="0" eb="4">
      <t>シチョウソンチョウ</t>
    </rPh>
    <phoneticPr fontId="3"/>
  </si>
  <si>
    <t>　このことについて、中山間地域等直接支払交付金実施要領（平成12年４月１日付け12構改Ｂ第38号農林水産事務次官依命通知）の第15及び中山間地域等直接支払交付金実施要領の運用（平成12年４月１日付け12構改Ｂ第74号農林水産省構造改善局長通知）の第18に基づき、別紙のとおり申請する。</t>
    <phoneticPr fontId="3"/>
  </si>
  <si>
    <t>（別紙）</t>
    <rPh sb="1" eb="3">
      <t>ベッシ</t>
    </rPh>
    <phoneticPr fontId="3"/>
  </si>
  <si>
    <t>１．申請者の概要</t>
    <rPh sb="2" eb="5">
      <t>シンセイシャ</t>
    </rPh>
    <rPh sb="6" eb="8">
      <t>ガイヨウ</t>
    </rPh>
    <phoneticPr fontId="3"/>
  </si>
  <si>
    <t>ふりがな</t>
    <phoneticPr fontId="3"/>
  </si>
  <si>
    <t>組織名</t>
    <rPh sb="0" eb="3">
      <t>ソシキメイ</t>
    </rPh>
    <phoneticPr fontId="3"/>
  </si>
  <si>
    <t>代表者氏名</t>
    <rPh sb="0" eb="3">
      <t>ダイヒョウシャ</t>
    </rPh>
    <rPh sb="3" eb="5">
      <t>シメイ</t>
    </rPh>
    <phoneticPr fontId="3"/>
  </si>
  <si>
    <t>２．早期交付の基礎となる農用地面積及び交付額</t>
    <phoneticPr fontId="3"/>
  </si>
  <si>
    <t>（基本分）</t>
    <rPh sb="1" eb="3">
      <t>キホン</t>
    </rPh>
    <rPh sb="3" eb="4">
      <t>ブン</t>
    </rPh>
    <phoneticPr fontId="3"/>
  </si>
  <si>
    <t>（単位：㎡）</t>
    <rPh sb="1" eb="3">
      <t>タンイ</t>
    </rPh>
    <phoneticPr fontId="3"/>
  </si>
  <si>
    <t>区分</t>
    <rPh sb="0" eb="2">
      <t>クブン</t>
    </rPh>
    <phoneticPr fontId="3"/>
  </si>
  <si>
    <t>早期交付の基礎となる農用地面積</t>
    <rPh sb="0" eb="2">
      <t>ソウキ</t>
    </rPh>
    <rPh sb="2" eb="4">
      <t>コウフ</t>
    </rPh>
    <rPh sb="5" eb="7">
      <t>キソ</t>
    </rPh>
    <rPh sb="10" eb="13">
      <t>ノウヨウチ</t>
    </rPh>
    <rPh sb="13" eb="15">
      <t>メンセキ</t>
    </rPh>
    <phoneticPr fontId="3"/>
  </si>
  <si>
    <t>面積</t>
    <rPh sb="0" eb="2">
      <t>メンセキ</t>
    </rPh>
    <phoneticPr fontId="3"/>
  </si>
  <si>
    <t>単価</t>
    <rPh sb="0" eb="2">
      <t>タンカ</t>
    </rPh>
    <phoneticPr fontId="3"/>
  </si>
  <si>
    <t>交付額</t>
    <rPh sb="0" eb="3">
      <t>コウフガク</t>
    </rPh>
    <phoneticPr fontId="3"/>
  </si>
  <si>
    <t>（　）</t>
    <phoneticPr fontId="3"/>
  </si>
  <si>
    <t>緩傾斜
(急傾斜以外)</t>
    <rPh sb="0" eb="3">
      <t>カンケイシャ</t>
    </rPh>
    <rPh sb="5" eb="8">
      <t>キュウケイシャ</t>
    </rPh>
    <rPh sb="8" eb="10">
      <t>イガイ</t>
    </rPh>
    <phoneticPr fontId="3"/>
  </si>
  <si>
    <t>草地比率の
高い地域</t>
    <rPh sb="0" eb="2">
      <t>クサチ</t>
    </rPh>
    <rPh sb="2" eb="4">
      <t>ヒリツ</t>
    </rPh>
    <rPh sb="6" eb="7">
      <t>タカ</t>
    </rPh>
    <rPh sb="8" eb="10">
      <t>チイキ</t>
    </rPh>
    <phoneticPr fontId="3"/>
  </si>
  <si>
    <t>３．早期交付申請額</t>
    <rPh sb="2" eb="4">
      <t>ソウキ</t>
    </rPh>
    <rPh sb="4" eb="6">
      <t>コウフ</t>
    </rPh>
    <rPh sb="6" eb="9">
      <t>シンセイガク</t>
    </rPh>
    <phoneticPr fontId="3"/>
  </si>
  <si>
    <t>(= a+b+c+d)</t>
    <phoneticPr fontId="3"/>
  </si>
  <si>
    <t>４．交付金の活用方法と早期交付の必要性</t>
    <phoneticPr fontId="3"/>
  </si>
  <si>
    <t>誓約事項</t>
    <rPh sb="0" eb="2">
      <t>セイヤク</t>
    </rPh>
    <rPh sb="2" eb="4">
      <t>ジコウ</t>
    </rPh>
    <phoneticPr fontId="3"/>
  </si>
  <si>
    <t>市町村長殿</t>
    <rPh sb="0" eb="4">
      <t>シチョウソンチョウ</t>
    </rPh>
    <rPh sb="4" eb="5">
      <t>ドノ</t>
    </rPh>
    <phoneticPr fontId="3"/>
  </si>
  <si>
    <t>中山間地域等直接支払交付金 金銭出納簿</t>
    <rPh sb="0" eb="1">
      <t>チュウ</t>
    </rPh>
    <rPh sb="1" eb="3">
      <t>サンカン</t>
    </rPh>
    <rPh sb="3" eb="5">
      <t>チイキ</t>
    </rPh>
    <rPh sb="5" eb="6">
      <t>トウ</t>
    </rPh>
    <rPh sb="6" eb="8">
      <t>チョクセツ</t>
    </rPh>
    <rPh sb="8" eb="10">
      <t>シハライ</t>
    </rPh>
    <rPh sb="10" eb="13">
      <t>コウフキン</t>
    </rPh>
    <phoneticPr fontId="3"/>
  </si>
  <si>
    <t>組織名：</t>
    <rPh sb="0" eb="3">
      <t>ソシキメイ</t>
    </rPh>
    <phoneticPr fontId="109"/>
  </si>
  <si>
    <t>日　付</t>
    <phoneticPr fontId="3"/>
  </si>
  <si>
    <t>内　　容</t>
    <phoneticPr fontId="3"/>
  </si>
  <si>
    <t>月</t>
    <rPh sb="0" eb="1">
      <t>ツキ</t>
    </rPh>
    <phoneticPr fontId="3"/>
  </si>
  <si>
    <t>収入（円）</t>
    <phoneticPr fontId="3"/>
  </si>
  <si>
    <t>支出（円）</t>
    <rPh sb="0" eb="2">
      <t>シシュツ</t>
    </rPh>
    <rPh sb="3" eb="4">
      <t>エン</t>
    </rPh>
    <phoneticPr fontId="3"/>
  </si>
  <si>
    <t>残高（円）</t>
    <rPh sb="0" eb="2">
      <t>ザンダカ</t>
    </rPh>
    <rPh sb="3" eb="4">
      <t>エン</t>
    </rPh>
    <phoneticPr fontId="3"/>
  </si>
  <si>
    <t>領収書番号</t>
    <phoneticPr fontId="3"/>
  </si>
  <si>
    <t>前年度からの繰越・積立</t>
    <rPh sb="0" eb="3">
      <t>ゼンネンド</t>
    </rPh>
    <rPh sb="6" eb="8">
      <t>クリコシ</t>
    </rPh>
    <rPh sb="9" eb="11">
      <t>ツミタテ</t>
    </rPh>
    <phoneticPr fontId="3"/>
  </si>
  <si>
    <t>うち積立金1,000,000円</t>
    <rPh sb="2" eb="4">
      <t>ツミタテ</t>
    </rPh>
    <rPh sb="4" eb="5">
      <t>キン</t>
    </rPh>
    <rPh sb="14" eb="15">
      <t>エン</t>
    </rPh>
    <phoneticPr fontId="109"/>
  </si>
  <si>
    <t>利子</t>
    <rPh sb="0" eb="2">
      <t>リシ</t>
    </rPh>
    <phoneticPr fontId="3"/>
  </si>
  <si>
    <t>総会会場借料</t>
    <rPh sb="0" eb="2">
      <t>ソウカイ</t>
    </rPh>
    <rPh sb="2" eb="4">
      <t>カイジョウ</t>
    </rPh>
    <rPh sb="4" eb="6">
      <t>シャクリョウ</t>
    </rPh>
    <phoneticPr fontId="3"/>
  </si>
  <si>
    <t>草刈刃の購入</t>
    <rPh sb="0" eb="2">
      <t>クサカリ</t>
    </rPh>
    <rPh sb="2" eb="3">
      <t>ハ</t>
    </rPh>
    <rPh sb="4" eb="6">
      <t>コウニュウ</t>
    </rPh>
    <phoneticPr fontId="109"/>
  </si>
  <si>
    <t>無人草刈り機の購入</t>
    <rPh sb="0" eb="2">
      <t>ムジン</t>
    </rPh>
    <rPh sb="2" eb="4">
      <t>クサカ</t>
    </rPh>
    <rPh sb="5" eb="6">
      <t>キ</t>
    </rPh>
    <rPh sb="7" eb="9">
      <t>コウニュウ</t>
    </rPh>
    <phoneticPr fontId="109"/>
  </si>
  <si>
    <t>積立金からの支出300,000円</t>
    <rPh sb="0" eb="2">
      <t>ツミタテ</t>
    </rPh>
    <rPh sb="2" eb="3">
      <t>キン</t>
    </rPh>
    <rPh sb="6" eb="8">
      <t>シシュツ</t>
    </rPh>
    <rPh sb="15" eb="16">
      <t>エン</t>
    </rPh>
    <phoneticPr fontId="3"/>
  </si>
  <si>
    <t>○○資材の購入費</t>
    <rPh sb="2" eb="4">
      <t>シザイ</t>
    </rPh>
    <rPh sb="5" eb="8">
      <t>コウニュウヒ</t>
    </rPh>
    <phoneticPr fontId="3"/>
  </si>
  <si>
    <t>鳥獣害防止柵の補修</t>
    <rPh sb="0" eb="1">
      <t>トリ</t>
    </rPh>
    <rPh sb="1" eb="3">
      <t>ジュウガイ</t>
    </rPh>
    <rPh sb="3" eb="5">
      <t>ボウシ</t>
    </rPh>
    <rPh sb="5" eb="6">
      <t>サク</t>
    </rPh>
    <rPh sb="7" eb="9">
      <t>ホシュウ</t>
    </rPh>
    <phoneticPr fontId="3"/>
  </si>
  <si>
    <t>水路泥上げ</t>
    <rPh sb="0" eb="2">
      <t>スイロ</t>
    </rPh>
    <rPh sb="2" eb="3">
      <t>ドロ</t>
    </rPh>
    <rPh sb="3" eb="4">
      <t>ア</t>
    </rPh>
    <phoneticPr fontId="109"/>
  </si>
  <si>
    <t>農道の補修</t>
    <rPh sb="0" eb="2">
      <t>ノウドウ</t>
    </rPh>
    <rPh sb="3" eb="5">
      <t>ホシュウ</t>
    </rPh>
    <phoneticPr fontId="3"/>
  </si>
  <si>
    <t>水路の補修</t>
    <rPh sb="0" eb="2">
      <t>スイロ</t>
    </rPh>
    <rPh sb="3" eb="5">
      <t>ホシュウ</t>
    </rPh>
    <phoneticPr fontId="3"/>
  </si>
  <si>
    <t>9,10</t>
    <phoneticPr fontId="3"/>
  </si>
  <si>
    <t>役員報酬</t>
    <rPh sb="0" eb="2">
      <t>ヤクイン</t>
    </rPh>
    <rPh sb="2" eb="4">
      <t>ホウシュウ</t>
    </rPh>
    <phoneticPr fontId="109"/>
  </si>
  <si>
    <t>交付金</t>
    <rPh sb="0" eb="3">
      <t>コウフキン</t>
    </rPh>
    <phoneticPr fontId="109"/>
  </si>
  <si>
    <t>個人配分</t>
    <rPh sb="0" eb="2">
      <t>コジン</t>
    </rPh>
    <rPh sb="2" eb="4">
      <t>ハイブン</t>
    </rPh>
    <phoneticPr fontId="3"/>
  </si>
  <si>
    <t>12~55</t>
    <phoneticPr fontId="3"/>
  </si>
  <si>
    <t>水路清掃</t>
    <rPh sb="0" eb="2">
      <t>スイロ</t>
    </rPh>
    <rPh sb="2" eb="4">
      <t>セイソウ</t>
    </rPh>
    <phoneticPr fontId="3"/>
  </si>
  <si>
    <t>56~57</t>
    <phoneticPr fontId="3"/>
  </si>
  <si>
    <t>研修会会場借料</t>
    <rPh sb="0" eb="3">
      <t>ケンシュウカイ</t>
    </rPh>
    <rPh sb="3" eb="5">
      <t>カイジョウ</t>
    </rPh>
    <rPh sb="5" eb="7">
      <t>シャクリョウ</t>
    </rPh>
    <phoneticPr fontId="3"/>
  </si>
  <si>
    <t>水路の更新等</t>
    <rPh sb="0" eb="2">
      <t>スイロ</t>
    </rPh>
    <rPh sb="3" eb="5">
      <t>コウシン</t>
    </rPh>
    <rPh sb="5" eb="6">
      <t>トウ</t>
    </rPh>
    <phoneticPr fontId="109"/>
  </si>
  <si>
    <t>草刈り、泥上げ等</t>
    <rPh sb="0" eb="2">
      <t>クサカ</t>
    </rPh>
    <rPh sb="4" eb="5">
      <t>ドロ</t>
    </rPh>
    <rPh sb="5" eb="6">
      <t>ア</t>
    </rPh>
    <rPh sb="7" eb="8">
      <t>トウ</t>
    </rPh>
    <phoneticPr fontId="109"/>
  </si>
  <si>
    <t>その他の支出</t>
    <rPh sb="4" eb="6">
      <t>シシュツ</t>
    </rPh>
    <phoneticPr fontId="3"/>
  </si>
  <si>
    <t>法人登記費用</t>
    <rPh sb="0" eb="2">
      <t>ホウジン</t>
    </rPh>
    <rPh sb="2" eb="4">
      <t>トウキ</t>
    </rPh>
    <rPh sb="4" eb="6">
      <t>ヒヨウ</t>
    </rPh>
    <phoneticPr fontId="3"/>
  </si>
  <si>
    <t>交流イベント</t>
    <rPh sb="0" eb="2">
      <t>コウリュウ</t>
    </rPh>
    <phoneticPr fontId="3"/>
  </si>
  <si>
    <t>電気柵の補修</t>
    <rPh sb="0" eb="2">
      <t>デンキ</t>
    </rPh>
    <rPh sb="2" eb="3">
      <t>サク</t>
    </rPh>
    <rPh sb="4" eb="6">
      <t>ホシュウ</t>
    </rPh>
    <phoneticPr fontId="3"/>
  </si>
  <si>
    <t>農産物PRシールの印刷</t>
    <rPh sb="0" eb="3">
      <t>ノウサンブツ</t>
    </rPh>
    <rPh sb="9" eb="11">
      <t>インサツ</t>
    </rPh>
    <phoneticPr fontId="3"/>
  </si>
  <si>
    <t>プリンタートナー代</t>
    <rPh sb="8" eb="9">
      <t>ダイ</t>
    </rPh>
    <phoneticPr fontId="3"/>
  </si>
  <si>
    <t>コピー用紙代</t>
    <rPh sb="3" eb="5">
      <t>ヨウシ</t>
    </rPh>
    <rPh sb="5" eb="6">
      <t>ダイ</t>
    </rPh>
    <phoneticPr fontId="3"/>
  </si>
  <si>
    <t>行を追加する場合はこれより上の行のコピーして、「コピーしたセルの挿入」をしてください。</t>
    <phoneticPr fontId="3"/>
  </si>
  <si>
    <t>合計</t>
    <rPh sb="0" eb="2">
      <t>ゴウケイ</t>
    </rPh>
    <phoneticPr fontId="3"/>
  </si>
  <si>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3"/>
  </si>
  <si>
    <t xml:space="preserve">【翌年度への繰越・積立金の内訳】 </t>
    <rPh sb="1" eb="4">
      <t>ヨクネンド</t>
    </rPh>
    <rPh sb="6" eb="8">
      <t>クリコシ</t>
    </rPh>
    <rPh sb="9" eb="11">
      <t>ツミタテ</t>
    </rPh>
    <rPh sb="11" eb="12">
      <t>キン</t>
    </rPh>
    <rPh sb="13" eb="15">
      <t>ウチワケ</t>
    </rPh>
    <phoneticPr fontId="3"/>
  </si>
  <si>
    <t>分類</t>
    <rPh sb="0" eb="2">
      <t>ブンルイ</t>
    </rPh>
    <phoneticPr fontId="3"/>
  </si>
  <si>
    <t>金額</t>
    <rPh sb="0" eb="2">
      <t>キンガク</t>
    </rPh>
    <phoneticPr fontId="3"/>
  </si>
  <si>
    <t>積立・繰越の目的</t>
    <rPh sb="0" eb="2">
      <t>ツミタテ</t>
    </rPh>
    <rPh sb="3" eb="5">
      <t>クリコシ</t>
    </rPh>
    <rPh sb="6" eb="8">
      <t>モクテキ</t>
    </rPh>
    <phoneticPr fontId="3"/>
  </si>
  <si>
    <t>取崩し予定年度</t>
    <rPh sb="0" eb="2">
      <t>トリクズ</t>
    </rPh>
    <rPh sb="3" eb="5">
      <t>ヨテイ</t>
    </rPh>
    <rPh sb="5" eb="7">
      <t>ネンド</t>
    </rPh>
    <phoneticPr fontId="3"/>
  </si>
  <si>
    <t>トラクターの購入</t>
    <rPh sb="6" eb="8">
      <t>コウニュウ</t>
    </rPh>
    <phoneticPr fontId="3"/>
  </si>
  <si>
    <t>令和６年度</t>
    <rPh sb="0" eb="2">
      <t>レイワ</t>
    </rPh>
    <rPh sb="3" eb="5">
      <t>ネンド</t>
    </rPh>
    <phoneticPr fontId="3"/>
  </si>
  <si>
    <t>農機具格納庫の補修</t>
    <rPh sb="0" eb="3">
      <t>ノウキグ</t>
    </rPh>
    <rPh sb="3" eb="6">
      <t>カクノウコ</t>
    </rPh>
    <rPh sb="7" eb="9">
      <t>ホシュウ</t>
    </rPh>
    <phoneticPr fontId="3"/>
  </si>
  <si>
    <t>令和５年度</t>
    <rPh sb="0" eb="2">
      <t>レイワ</t>
    </rPh>
    <rPh sb="3" eb="5">
      <t>ネンド</t>
    </rPh>
    <phoneticPr fontId="3"/>
  </si>
  <si>
    <t>農道・水路の補修</t>
    <rPh sb="0" eb="2">
      <t>ノウドウ</t>
    </rPh>
    <rPh sb="3" eb="5">
      <t>スイロ</t>
    </rPh>
    <rPh sb="6" eb="8">
      <t>ホシュウ</t>
    </rPh>
    <phoneticPr fontId="3"/>
  </si>
  <si>
    <t>令和４年度</t>
    <rPh sb="0" eb="2">
      <t>レイワ</t>
    </rPh>
    <rPh sb="3" eb="5">
      <t>ネンド</t>
    </rPh>
    <phoneticPr fontId="3"/>
  </si>
  <si>
    <t>翌年度当初の活動費</t>
    <rPh sb="0" eb="3">
      <t>ヨクネンド</t>
    </rPh>
    <rPh sb="3" eb="5">
      <t>トウショ</t>
    </rPh>
    <rPh sb="6" eb="8">
      <t>カツドウ</t>
    </rPh>
    <rPh sb="8" eb="9">
      <t>ヒ</t>
    </rPh>
    <phoneticPr fontId="3"/>
  </si>
  <si>
    <t>令和３年度</t>
    <rPh sb="0" eb="2">
      <t>レイワ</t>
    </rPh>
    <rPh sb="3" eb="5">
      <t>ネンド</t>
    </rPh>
    <phoneticPr fontId="3"/>
  </si>
  <si>
    <t xml:space="preserve">【集計】 </t>
    <rPh sb="1" eb="3">
      <t>シュウケイ</t>
    </rPh>
    <phoneticPr fontId="3"/>
  </si>
  <si>
    <t>項目</t>
    <rPh sb="0" eb="2">
      <t>コウモク</t>
    </rPh>
    <phoneticPr fontId="3"/>
  </si>
  <si>
    <t>４月1日～3月31日の計</t>
    <rPh sb="1" eb="2">
      <t>ガツ</t>
    </rPh>
    <rPh sb="3" eb="4">
      <t>ニチ</t>
    </rPh>
    <rPh sb="6" eb="7">
      <t>ガツ</t>
    </rPh>
    <rPh sb="9" eb="10">
      <t>ニチ</t>
    </rPh>
    <phoneticPr fontId="3"/>
  </si>
  <si>
    <t>うち4月1日～12月31日</t>
    <rPh sb="3" eb="4">
      <t>ガツ</t>
    </rPh>
    <rPh sb="5" eb="6">
      <t>ニチ</t>
    </rPh>
    <rPh sb="9" eb="10">
      <t>ガツ</t>
    </rPh>
    <rPh sb="12" eb="13">
      <t>ニチ</t>
    </rPh>
    <phoneticPr fontId="3"/>
  </si>
  <si>
    <t>うち1月1日～３月31日</t>
    <rPh sb="3" eb="4">
      <t>ガツ</t>
    </rPh>
    <rPh sb="5" eb="6">
      <t>ニチ</t>
    </rPh>
    <rPh sb="8" eb="9">
      <t>ガツ</t>
    </rPh>
    <rPh sb="11" eb="12">
      <t>ニチ</t>
    </rPh>
    <phoneticPr fontId="3"/>
  </si>
  <si>
    <t>収入</t>
    <phoneticPr fontId="3"/>
  </si>
  <si>
    <t>支出</t>
    <rPh sb="0" eb="2">
      <t>シシュツ</t>
    </rPh>
    <phoneticPr fontId="3"/>
  </si>
  <si>
    <t>収入</t>
    <rPh sb="0" eb="2">
      <t>シュウニュウ</t>
    </rPh>
    <phoneticPr fontId="3"/>
  </si>
  <si>
    <t>共同取組活動</t>
    <rPh sb="0" eb="2">
      <t>キョウドウ</t>
    </rPh>
    <rPh sb="2" eb="4">
      <t>トリクミ</t>
    </rPh>
    <rPh sb="4" eb="6">
      <t>カツドウ</t>
    </rPh>
    <phoneticPr fontId="3"/>
  </si>
  <si>
    <t>翌年度繰越等</t>
    <rPh sb="0" eb="3">
      <t>ヨクネンド</t>
    </rPh>
    <rPh sb="3" eb="5">
      <t>クリコシ</t>
    </rPh>
    <rPh sb="5" eb="6">
      <t>トウ</t>
    </rPh>
    <phoneticPr fontId="3"/>
  </si>
  <si>
    <t>翌年度への繰越・積立</t>
    <rPh sb="0" eb="3">
      <t>ヨクネンド</t>
    </rPh>
    <rPh sb="5" eb="7">
      <t>クリコシ</t>
    </rPh>
    <rPh sb="8" eb="10">
      <t>ツミタテ</t>
    </rPh>
    <phoneticPr fontId="3"/>
  </si>
  <si>
    <t>合　　計</t>
    <rPh sb="0" eb="1">
      <t>ゴウ</t>
    </rPh>
    <rPh sb="3" eb="4">
      <t>ケイ</t>
    </rPh>
    <phoneticPr fontId="3"/>
  </si>
  <si>
    <t>研修会等費</t>
    <phoneticPr fontId="3"/>
  </si>
  <si>
    <t>道・水路整備費</t>
    <phoneticPr fontId="3"/>
  </si>
  <si>
    <t>農地整備費</t>
    <phoneticPr fontId="3"/>
  </si>
  <si>
    <t>鳥獣被害防止対策費</t>
    <phoneticPr fontId="3"/>
  </si>
  <si>
    <t>令和○年○月○日</t>
    <rPh sb="0" eb="2">
      <t>レイワ</t>
    </rPh>
    <rPh sb="3" eb="4">
      <t>ネン</t>
    </rPh>
    <rPh sb="5" eb="6">
      <t>ガツ</t>
    </rPh>
    <rPh sb="7" eb="8">
      <t>ニチ</t>
    </rPh>
    <phoneticPr fontId="3"/>
  </si>
  <si>
    <t>長　殿</t>
    <rPh sb="0" eb="1">
      <t>チョウ</t>
    </rPh>
    <rPh sb="2" eb="3">
      <t>ドノ</t>
    </rPh>
    <phoneticPr fontId="3"/>
  </si>
  <si>
    <t>中山間地域等直接支払交付金収支報告書</t>
    <rPh sb="0" eb="1">
      <t>チュウ</t>
    </rPh>
    <rPh sb="1" eb="3">
      <t>サンカン</t>
    </rPh>
    <rPh sb="3" eb="5">
      <t>チイキ</t>
    </rPh>
    <rPh sb="5" eb="6">
      <t>トウ</t>
    </rPh>
    <rPh sb="6" eb="8">
      <t>チョクセツ</t>
    </rPh>
    <rPh sb="8" eb="10">
      <t>シハライ</t>
    </rPh>
    <rPh sb="10" eb="13">
      <t>コウフキン</t>
    </rPh>
    <rPh sb="13" eb="15">
      <t>シュウシ</t>
    </rPh>
    <rPh sb="15" eb="18">
      <t>ホウコクショ</t>
    </rPh>
    <phoneticPr fontId="3"/>
  </si>
  <si>
    <t>１　交付金に係る配分額及び共同取組活動の支出額</t>
    <rPh sb="2" eb="4">
      <t>コウフ</t>
    </rPh>
    <rPh sb="4" eb="5">
      <t>キン</t>
    </rPh>
    <rPh sb="6" eb="7">
      <t>カカ</t>
    </rPh>
    <rPh sb="8" eb="10">
      <t>ハイブン</t>
    </rPh>
    <rPh sb="10" eb="11">
      <t>ガク</t>
    </rPh>
    <rPh sb="11" eb="12">
      <t>オヨ</t>
    </rPh>
    <rPh sb="13" eb="15">
      <t>キョウドウ</t>
    </rPh>
    <rPh sb="15" eb="17">
      <t>トリクミ</t>
    </rPh>
    <rPh sb="17" eb="19">
      <t>カツドウ</t>
    </rPh>
    <rPh sb="20" eb="22">
      <t>シシュツ</t>
    </rPh>
    <rPh sb="22" eb="23">
      <t>ガク</t>
    </rPh>
    <phoneticPr fontId="3"/>
  </si>
  <si>
    <t>（１）配分総額</t>
    <rPh sb="3" eb="5">
      <t>ハイブン</t>
    </rPh>
    <rPh sb="5" eb="7">
      <t>ソウガク</t>
    </rPh>
    <phoneticPr fontId="3"/>
  </si>
  <si>
    <t>総　額</t>
    <rPh sb="0" eb="1">
      <t>ソウ</t>
    </rPh>
    <rPh sb="2" eb="3">
      <t>ガク</t>
    </rPh>
    <phoneticPr fontId="3"/>
  </si>
  <si>
    <t>配分等の基礎</t>
    <rPh sb="0" eb="2">
      <t>ハイブン</t>
    </rPh>
    <rPh sb="2" eb="3">
      <t>トウ</t>
    </rPh>
    <rPh sb="4" eb="6">
      <t>キソ</t>
    </rPh>
    <phoneticPr fontId="3"/>
  </si>
  <si>
    <t>①個人配分分</t>
    <rPh sb="1" eb="3">
      <t>コジン</t>
    </rPh>
    <rPh sb="3" eb="5">
      <t>ハイブン</t>
    </rPh>
    <rPh sb="5" eb="6">
      <t>ブン</t>
    </rPh>
    <phoneticPr fontId="3"/>
  </si>
  <si>
    <t>②共同取組活動分</t>
    <rPh sb="1" eb="3">
      <t>キョウドウ</t>
    </rPh>
    <rPh sb="3" eb="5">
      <t>トリクミ</t>
    </rPh>
    <rPh sb="5" eb="7">
      <t>カツドウ</t>
    </rPh>
    <rPh sb="7" eb="8">
      <t>ブン</t>
    </rPh>
    <phoneticPr fontId="3"/>
  </si>
  <si>
    <t>均等割りで按分（２－②参照）</t>
    <rPh sb="0" eb="3">
      <t>キントウワ</t>
    </rPh>
    <rPh sb="5" eb="7">
      <t>アンブン</t>
    </rPh>
    <rPh sb="11" eb="13">
      <t>サンショウ</t>
    </rPh>
    <phoneticPr fontId="3"/>
  </si>
  <si>
    <t>（２）共同取組活動支出額</t>
    <rPh sb="3" eb="5">
      <t>キョウドウ</t>
    </rPh>
    <rPh sb="5" eb="7">
      <t>トリクミ</t>
    </rPh>
    <rPh sb="7" eb="9">
      <t>カツドウ</t>
    </rPh>
    <rPh sb="9" eb="11">
      <t>シシュツ</t>
    </rPh>
    <rPh sb="11" eb="12">
      <t>ガク</t>
    </rPh>
    <phoneticPr fontId="3"/>
  </si>
  <si>
    <t>支出項目</t>
    <rPh sb="0" eb="2">
      <t>シシュツ</t>
    </rPh>
    <rPh sb="2" eb="4">
      <t>コウモク</t>
    </rPh>
    <phoneticPr fontId="3"/>
  </si>
  <si>
    <t>支出額</t>
    <rPh sb="0" eb="2">
      <t>シシュツ</t>
    </rPh>
    <rPh sb="2" eb="3">
      <t>ガク</t>
    </rPh>
    <phoneticPr fontId="3"/>
  </si>
  <si>
    <t>備考</t>
    <rPh sb="0" eb="2">
      <t>ビコウ</t>
    </rPh>
    <phoneticPr fontId="3"/>
  </si>
  <si>
    <t>4月1日～12月31日</t>
    <rPh sb="1" eb="2">
      <t>ガツ</t>
    </rPh>
    <rPh sb="3" eb="4">
      <t>ニチ</t>
    </rPh>
    <rPh sb="7" eb="8">
      <t>ガツ</t>
    </rPh>
    <rPh sb="10" eb="11">
      <t>ニチ</t>
    </rPh>
    <phoneticPr fontId="3"/>
  </si>
  <si>
    <t>前年度1月1日～3月31日</t>
    <rPh sb="0" eb="3">
      <t>ゼンネンド</t>
    </rPh>
    <rPh sb="4" eb="5">
      <t>ガツ</t>
    </rPh>
    <rPh sb="6" eb="7">
      <t>ニチ</t>
    </rPh>
    <rPh sb="9" eb="10">
      <t>ガツ</t>
    </rPh>
    <rPh sb="12" eb="13">
      <t>ニチ</t>
    </rPh>
    <phoneticPr fontId="3"/>
  </si>
  <si>
    <t>役員〇名×年額〇円</t>
    <rPh sb="0" eb="2">
      <t>ヤクイン</t>
    </rPh>
    <rPh sb="3" eb="4">
      <t>メイ</t>
    </rPh>
    <rPh sb="5" eb="7">
      <t>ネンガク</t>
    </rPh>
    <rPh sb="8" eb="9">
      <t>エン</t>
    </rPh>
    <phoneticPr fontId="3"/>
  </si>
  <si>
    <t>会議室借料、資料印刷費</t>
    <rPh sb="0" eb="3">
      <t>カイギシツ</t>
    </rPh>
    <rPh sb="3" eb="5">
      <t>シャクリョウ</t>
    </rPh>
    <rPh sb="6" eb="8">
      <t>シリョウ</t>
    </rPh>
    <rPh sb="8" eb="10">
      <t>インサツ</t>
    </rPh>
    <rPh sb="10" eb="11">
      <t>ヒ</t>
    </rPh>
    <phoneticPr fontId="3"/>
  </si>
  <si>
    <t>○○資材購入</t>
    <rPh sb="2" eb="4">
      <t>シザイ</t>
    </rPh>
    <rPh sb="4" eb="6">
      <t>コウニュウ</t>
    </rPh>
    <phoneticPr fontId="3"/>
  </si>
  <si>
    <t>水路補修</t>
    <rPh sb="0" eb="2">
      <t>スイロ</t>
    </rPh>
    <rPh sb="2" eb="4">
      <t>ホシュウ</t>
    </rPh>
    <phoneticPr fontId="3"/>
  </si>
  <si>
    <t>草刈刃購入</t>
    <rPh sb="0" eb="2">
      <t>クサカリ</t>
    </rPh>
    <rPh sb="2" eb="3">
      <t>ハ</t>
    </rPh>
    <rPh sb="3" eb="5">
      <t>コウニュウ</t>
    </rPh>
    <phoneticPr fontId="3"/>
  </si>
  <si>
    <t>簡易な基盤整備</t>
    <rPh sb="0" eb="2">
      <t>カンイ</t>
    </rPh>
    <rPh sb="3" eb="5">
      <t>キバン</t>
    </rPh>
    <rPh sb="5" eb="7">
      <t>セイビ</t>
    </rPh>
    <phoneticPr fontId="3"/>
  </si>
  <si>
    <t>景観作物の種子代等</t>
    <rPh sb="0" eb="2">
      <t>ケイカン</t>
    </rPh>
    <rPh sb="2" eb="4">
      <t>サクモツ</t>
    </rPh>
    <rPh sb="5" eb="7">
      <t>シュシ</t>
    </rPh>
    <rPh sb="7" eb="8">
      <t>ダイ</t>
    </rPh>
    <rPh sb="8" eb="9">
      <t>トウ</t>
    </rPh>
    <phoneticPr fontId="3"/>
  </si>
  <si>
    <t>総　計</t>
    <rPh sb="0" eb="1">
      <t>ソウ</t>
    </rPh>
    <rPh sb="2" eb="3">
      <t>ケイ</t>
    </rPh>
    <phoneticPr fontId="3"/>
  </si>
  <si>
    <t>２　協定参加者別細目</t>
    <rPh sb="2" eb="4">
      <t>キョウテイ</t>
    </rPh>
    <rPh sb="4" eb="7">
      <t>サンカシャ</t>
    </rPh>
    <rPh sb="7" eb="8">
      <t>ベツ</t>
    </rPh>
    <rPh sb="8" eb="10">
      <t>サイモク</t>
    </rPh>
    <phoneticPr fontId="3"/>
  </si>
  <si>
    <t>個人配分分</t>
    <rPh sb="0" eb="2">
      <t>コジン</t>
    </rPh>
    <rPh sb="2" eb="4">
      <t>ハイブン</t>
    </rPh>
    <rPh sb="4" eb="5">
      <t>ブン</t>
    </rPh>
    <phoneticPr fontId="3"/>
  </si>
  <si>
    <t>共同取組活動分</t>
    <rPh sb="0" eb="2">
      <t>キョウドウ</t>
    </rPh>
    <rPh sb="2" eb="4">
      <t>トリクミ</t>
    </rPh>
    <rPh sb="4" eb="6">
      <t>カツドウ</t>
    </rPh>
    <rPh sb="6" eb="7">
      <t>ブン</t>
    </rPh>
    <phoneticPr fontId="3"/>
  </si>
  <si>
    <t>協定参加者名</t>
    <rPh sb="0" eb="2">
      <t>キョウテイ</t>
    </rPh>
    <rPh sb="2" eb="5">
      <t>サンカシャ</t>
    </rPh>
    <rPh sb="5" eb="6">
      <t>メイ</t>
    </rPh>
    <phoneticPr fontId="3"/>
  </si>
  <si>
    <t>収入額</t>
    <rPh sb="0" eb="2">
      <t>シュウニュウ</t>
    </rPh>
    <rPh sb="2" eb="3">
      <t>ガク</t>
    </rPh>
    <phoneticPr fontId="3"/>
  </si>
  <si>
    <t>①</t>
    <phoneticPr fontId="3"/>
  </si>
  <si>
    <t>②</t>
    <phoneticPr fontId="3"/>
  </si>
  <si>
    <t>③</t>
    <phoneticPr fontId="3"/>
  </si>
  <si>
    <t>①＋②</t>
    <phoneticPr fontId="3"/>
  </si>
  <si>
    <t>（様式第１－7号）</t>
    <phoneticPr fontId="91"/>
  </si>
  <si>
    <t>【活動組織から市町村に提出するもの】</t>
    <phoneticPr fontId="91"/>
  </si>
  <si>
    <t>農林水産省様式</t>
    <phoneticPr fontId="91"/>
  </si>
  <si>
    <t>○○年度　</t>
    <rPh sb="2" eb="4">
      <t>ネンド</t>
    </rPh>
    <phoneticPr fontId="109"/>
  </si>
  <si>
    <t>多面的機能支払交付金 金銭出納簿</t>
    <phoneticPr fontId="3"/>
  </si>
  <si>
    <t>★「分類」欄は、分類番号（１～８）から選択してください。</t>
    <rPh sb="2" eb="4">
      <t>ブンルイ</t>
    </rPh>
    <rPh sb="5" eb="6">
      <t>ラン</t>
    </rPh>
    <rPh sb="8" eb="10">
      <t>ブンルイ</t>
    </rPh>
    <rPh sb="10" eb="12">
      <t>バンゴウ</t>
    </rPh>
    <rPh sb="19" eb="21">
      <t>センタク</t>
    </rPh>
    <phoneticPr fontId="109"/>
  </si>
  <si>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9"/>
  </si>
  <si>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9"/>
  </si>
  <si>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109"/>
  </si>
  <si>
    <t>日付</t>
    <phoneticPr fontId="3"/>
  </si>
  <si>
    <t>分類</t>
    <phoneticPr fontId="3"/>
  </si>
  <si>
    <t>収入（円）</t>
    <rPh sb="0" eb="2">
      <t>シュウニュウ</t>
    </rPh>
    <rPh sb="3" eb="4">
      <t>エン</t>
    </rPh>
    <phoneticPr fontId="3"/>
  </si>
  <si>
    <t>活動
実施日</t>
    <phoneticPr fontId="3"/>
  </si>
  <si>
    <t>長寿命化への活用</t>
    <rPh sb="0" eb="4">
      <t>チョウジュミョウカ</t>
    </rPh>
    <rPh sb="6" eb="8">
      <t>カツヨウ</t>
    </rPh>
    <phoneticPr fontId="109"/>
  </si>
  <si>
    <t>この線より上に行を挿入してください。</t>
    <rPh sb="2" eb="3">
      <t>セン</t>
    </rPh>
    <rPh sb="5" eb="6">
      <t>ウエ</t>
    </rPh>
    <rPh sb="7" eb="8">
      <t>ギョウ</t>
    </rPh>
    <rPh sb="9" eb="11">
      <t>ソウニュウ</t>
    </rPh>
    <phoneticPr fontId="109"/>
  </si>
  <si>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3"/>
  </si>
  <si>
    <t>資源向上（長寿命化）</t>
    <rPh sb="0" eb="2">
      <t>シゲン</t>
    </rPh>
    <rPh sb="2" eb="4">
      <t>コウジョウ</t>
    </rPh>
    <rPh sb="5" eb="9">
      <t>チョウジュミョウカ</t>
    </rPh>
    <phoneticPr fontId="109"/>
  </si>
  <si>
    <t>（円）</t>
    <rPh sb="1" eb="2">
      <t>エン</t>
    </rPh>
    <phoneticPr fontId="3"/>
  </si>
  <si>
    <t>１.前年度持越</t>
    <rPh sb="2" eb="5">
      <t>ゼンネンド</t>
    </rPh>
    <rPh sb="5" eb="7">
      <t>モチコシ</t>
    </rPh>
    <phoneticPr fontId="2"/>
  </si>
  <si>
    <t>２.交付金</t>
    <rPh sb="2" eb="5">
      <t>コウフキン</t>
    </rPh>
    <phoneticPr fontId="2"/>
  </si>
  <si>
    <t>３.利子等</t>
    <rPh sb="2" eb="4">
      <t>リシ</t>
    </rPh>
    <rPh sb="4" eb="5">
      <t>トウ</t>
    </rPh>
    <phoneticPr fontId="2"/>
  </si>
  <si>
    <t>４.日当</t>
    <rPh sb="2" eb="4">
      <t>ニットウ</t>
    </rPh>
    <phoneticPr fontId="2"/>
  </si>
  <si>
    <t>５.購入・リース費</t>
    <rPh sb="2" eb="4">
      <t>コウニュウ</t>
    </rPh>
    <rPh sb="8" eb="9">
      <t>ヒ</t>
    </rPh>
    <phoneticPr fontId="2"/>
  </si>
  <si>
    <t>６.外注費</t>
    <rPh sb="2" eb="5">
      <t>ガイチュウヒ</t>
    </rPh>
    <phoneticPr fontId="2"/>
  </si>
  <si>
    <t>７.その他支出</t>
    <rPh sb="4" eb="5">
      <t>タ</t>
    </rPh>
    <rPh sb="5" eb="7">
      <t>シシュツ</t>
    </rPh>
    <phoneticPr fontId="2"/>
  </si>
  <si>
    <t>８.返還</t>
    <rPh sb="2" eb="4">
      <t>ヘンカン</t>
    </rPh>
    <phoneticPr fontId="2"/>
  </si>
  <si>
    <t xml:space="preserve">  次年度への持越（残高）</t>
    <rPh sb="2" eb="5">
      <t>ジネンド</t>
    </rPh>
    <rPh sb="7" eb="8">
      <t>モ</t>
    </rPh>
    <rPh sb="8" eb="9">
      <t>コ</t>
    </rPh>
    <rPh sb="10" eb="12">
      <t>ザンダカ</t>
    </rPh>
    <phoneticPr fontId="2"/>
  </si>
  <si>
    <t xml:space="preserve">  次年度への持越（残高）</t>
    <rPh sb="2" eb="5">
      <t>ジネンド</t>
    </rPh>
    <rPh sb="7" eb="8">
      <t>モ</t>
    </rPh>
    <rPh sb="8" eb="9">
      <t>コ</t>
    </rPh>
    <rPh sb="10" eb="12">
      <t>ザンダカ</t>
    </rPh>
    <phoneticPr fontId="3"/>
  </si>
  <si>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109"/>
  </si>
  <si>
    <t>番号</t>
    <rPh sb="0" eb="2">
      <t>バンゴウ</t>
    </rPh>
    <phoneticPr fontId="109"/>
  </si>
  <si>
    <t>費目</t>
    <rPh sb="0" eb="2">
      <t>ヒモク</t>
    </rPh>
    <phoneticPr fontId="109"/>
  </si>
  <si>
    <t>内　　　容　       （例）</t>
    <rPh sb="0" eb="1">
      <t>ウチ</t>
    </rPh>
    <rPh sb="4" eb="5">
      <t>カタチ</t>
    </rPh>
    <rPh sb="14" eb="15">
      <t>レイ</t>
    </rPh>
    <phoneticPr fontId="109"/>
  </si>
  <si>
    <t>前年度持越</t>
    <rPh sb="0" eb="3">
      <t>ゼンネンド</t>
    </rPh>
    <rPh sb="3" eb="5">
      <t>モチコシ</t>
    </rPh>
    <phoneticPr fontId="3"/>
  </si>
  <si>
    <t>前年度からの持越金</t>
    <rPh sb="0" eb="3">
      <t>ゼンネンド</t>
    </rPh>
    <rPh sb="6" eb="8">
      <t>モチコシ</t>
    </rPh>
    <rPh sb="8" eb="9">
      <t>キン</t>
    </rPh>
    <phoneticPr fontId="109"/>
  </si>
  <si>
    <t>交付金</t>
    <rPh sb="0" eb="3">
      <t>コウフキン</t>
    </rPh>
    <phoneticPr fontId="3"/>
  </si>
  <si>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109"/>
  </si>
  <si>
    <t>利子等</t>
    <rPh sb="0" eb="2">
      <t>リシ</t>
    </rPh>
    <rPh sb="2" eb="3">
      <t>トウ</t>
    </rPh>
    <phoneticPr fontId="3"/>
  </si>
  <si>
    <t>利子等、構成員による活動資金の立替金</t>
    <rPh sb="0" eb="2">
      <t>リシ</t>
    </rPh>
    <rPh sb="2" eb="3">
      <t>トウ</t>
    </rPh>
    <rPh sb="4" eb="7">
      <t>コウセイイン</t>
    </rPh>
    <rPh sb="10" eb="12">
      <t>カツドウ</t>
    </rPh>
    <rPh sb="12" eb="14">
      <t>シキン</t>
    </rPh>
    <rPh sb="15" eb="18">
      <t>タテカエキン</t>
    </rPh>
    <phoneticPr fontId="109"/>
  </si>
  <si>
    <t>日当</t>
    <rPh sb="0" eb="2">
      <t>ニットウ</t>
    </rPh>
    <phoneticPr fontId="109"/>
  </si>
  <si>
    <t>活動参加者に対して支払った日当</t>
    <rPh sb="0" eb="2">
      <t>カツドウ</t>
    </rPh>
    <rPh sb="2" eb="5">
      <t>サンカシャ</t>
    </rPh>
    <rPh sb="6" eb="7">
      <t>タイ</t>
    </rPh>
    <rPh sb="9" eb="11">
      <t>シハラ</t>
    </rPh>
    <rPh sb="13" eb="15">
      <t>ニットウ</t>
    </rPh>
    <phoneticPr fontId="109"/>
  </si>
  <si>
    <t>外注費</t>
    <rPh sb="0" eb="3">
      <t>ガイチュウヒ</t>
    </rPh>
    <phoneticPr fontId="3"/>
  </si>
  <si>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109"/>
  </si>
  <si>
    <t>その他支出</t>
    <rPh sb="2" eb="3">
      <t>タ</t>
    </rPh>
    <rPh sb="3" eb="5">
      <t>シシュツ</t>
    </rPh>
    <phoneticPr fontId="3"/>
  </si>
  <si>
    <t>技術指導等のために外部から招く専門家等への謝金、活動に係る旅費、保険料、文具代及び光熱費の費用、アルバイト等への賃金、草刈り機や車の燃料代、役員報酬、お茶代など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109"/>
  </si>
  <si>
    <t>返還</t>
    <rPh sb="0" eb="2">
      <t>ヘンカン</t>
    </rPh>
    <phoneticPr fontId="3"/>
  </si>
  <si>
    <t>返還金、他の活動組織への融通額・返還額</t>
    <rPh sb="0" eb="2">
      <t>ヘンカン</t>
    </rPh>
    <rPh sb="2" eb="3">
      <t>キン</t>
    </rPh>
    <phoneticPr fontId="109"/>
  </si>
  <si>
    <t>★「分類」欄は、分類番号（１～20）から選択してください。</t>
    <phoneticPr fontId="3"/>
  </si>
  <si>
    <t>１．前年度からの繰越・積立</t>
    <rPh sb="2" eb="5">
      <t>ゼンネンド</t>
    </rPh>
    <rPh sb="8" eb="10">
      <t>クリコシ</t>
    </rPh>
    <rPh sb="11" eb="13">
      <t>ツミタテ</t>
    </rPh>
    <phoneticPr fontId="109"/>
  </si>
  <si>
    <t>２．交付金</t>
    <rPh sb="2" eb="5">
      <t>コウフキン</t>
    </rPh>
    <phoneticPr fontId="109"/>
  </si>
  <si>
    <t>３．利子等その他収入</t>
    <rPh sb="2" eb="4">
      <t>リシ</t>
    </rPh>
    <rPh sb="4" eb="5">
      <t>トウ</t>
    </rPh>
    <rPh sb="7" eb="8">
      <t>タ</t>
    </rPh>
    <rPh sb="8" eb="10">
      <t>シュウニュウ</t>
    </rPh>
    <phoneticPr fontId="109"/>
  </si>
  <si>
    <t>４．個人配分（交付金からの支出）</t>
    <rPh sb="2" eb="4">
      <t>コジン</t>
    </rPh>
    <rPh sb="4" eb="6">
      <t>ハイブン</t>
    </rPh>
    <rPh sb="7" eb="10">
      <t>コウフキン</t>
    </rPh>
    <rPh sb="13" eb="15">
      <t>シシュツ</t>
    </rPh>
    <phoneticPr fontId="3"/>
  </si>
  <si>
    <t>５．個人配分（繰越金等からの支出）</t>
    <rPh sb="2" eb="4">
      <t>コジン</t>
    </rPh>
    <rPh sb="4" eb="6">
      <t>ハイブン</t>
    </rPh>
    <rPh sb="7" eb="9">
      <t>クリコシ</t>
    </rPh>
    <rPh sb="9" eb="10">
      <t>キン</t>
    </rPh>
    <rPh sb="10" eb="11">
      <t>トウ</t>
    </rPh>
    <rPh sb="14" eb="16">
      <t>シシュツ</t>
    </rPh>
    <phoneticPr fontId="3"/>
  </si>
  <si>
    <t>６．役員報酬</t>
    <rPh sb="2" eb="4">
      <t>ヤクイン</t>
    </rPh>
    <rPh sb="4" eb="6">
      <t>ホウシュウ</t>
    </rPh>
    <phoneticPr fontId="3"/>
  </si>
  <si>
    <t>７．研修会等費</t>
  </si>
  <si>
    <t>７．研修会等費</t>
    <phoneticPr fontId="3"/>
  </si>
  <si>
    <t>８．道・水路管理費</t>
  </si>
  <si>
    <t>８．道・水路管理費</t>
    <phoneticPr fontId="3"/>
  </si>
  <si>
    <t>９．道・水路整備費</t>
  </si>
  <si>
    <t>９．道・水路整備費</t>
    <phoneticPr fontId="3"/>
  </si>
  <si>
    <t>10．農地管理費</t>
  </si>
  <si>
    <t>10．農地管理費</t>
    <phoneticPr fontId="3"/>
  </si>
  <si>
    <t>11．農地整備費</t>
  </si>
  <si>
    <t>11．農地整備費</t>
    <phoneticPr fontId="3"/>
  </si>
  <si>
    <t>12．鳥獣被害防止対策費</t>
  </si>
  <si>
    <t>12．鳥獣被害防止対策費</t>
    <phoneticPr fontId="3"/>
  </si>
  <si>
    <t>13．共同利用機械購入等費</t>
  </si>
  <si>
    <t>13．共同利用機械購入等費</t>
    <phoneticPr fontId="3"/>
  </si>
  <si>
    <t>14．共同利用施設整備等費</t>
  </si>
  <si>
    <t>14．共同利用施設整備等費</t>
    <phoneticPr fontId="3"/>
  </si>
  <si>
    <t>15．多面的機能増進活動費</t>
  </si>
  <si>
    <t>15．多面的機能増進活動費</t>
    <phoneticPr fontId="3"/>
  </si>
  <si>
    <t>16．土地利用調整関係費</t>
  </si>
  <si>
    <t>16．土地利用調整関係費</t>
    <phoneticPr fontId="3"/>
  </si>
  <si>
    <t>17．法人設立関係費</t>
  </si>
  <si>
    <t>17．法人設立関係費</t>
    <phoneticPr fontId="3"/>
  </si>
  <si>
    <t>18．農産物等の販売促進関係費</t>
  </si>
  <si>
    <t>18．農産物等の販売促進関係費</t>
    <phoneticPr fontId="3"/>
  </si>
  <si>
    <t>19．都市住民との交流促進関係費</t>
  </si>
  <si>
    <t>19．都市住民との交流促進関係費</t>
    <phoneticPr fontId="3"/>
  </si>
  <si>
    <t>20．その他の支出</t>
    <rPh sb="7" eb="9">
      <t>シシュツ</t>
    </rPh>
    <phoneticPr fontId="3"/>
  </si>
  <si>
    <t>1．農業用機械の購入費</t>
    <rPh sb="2" eb="4">
      <t>ノウギョウ</t>
    </rPh>
    <rPh sb="4" eb="5">
      <t>ヨウ</t>
    </rPh>
    <rPh sb="8" eb="10">
      <t>コウニュウ</t>
    </rPh>
    <rPh sb="10" eb="11">
      <t>ヒ</t>
    </rPh>
    <phoneticPr fontId="3"/>
  </si>
  <si>
    <t>2．農業用施設の整備費</t>
    <rPh sb="2" eb="5">
      <t>ノウギョウヨウ</t>
    </rPh>
    <rPh sb="8" eb="10">
      <t>セイビ</t>
    </rPh>
    <rPh sb="10" eb="11">
      <t>ヒ</t>
    </rPh>
    <phoneticPr fontId="3"/>
  </si>
  <si>
    <t>3．道・水路、農地整備費</t>
    <rPh sb="11" eb="12">
      <t>ヒ</t>
    </rPh>
    <phoneticPr fontId="3"/>
  </si>
  <si>
    <t>4．災害復旧費</t>
    <rPh sb="4" eb="6">
      <t>フッキュウ</t>
    </rPh>
    <rPh sb="6" eb="7">
      <t>ヒ</t>
    </rPh>
    <phoneticPr fontId="3"/>
  </si>
  <si>
    <t>5．耕作者の突然のリタイヤ時の作業受委託等費用</t>
    <rPh sb="20" eb="21">
      <t>トウ</t>
    </rPh>
    <phoneticPr fontId="3"/>
  </si>
  <si>
    <t>6．イベント開催費</t>
    <rPh sb="6" eb="8">
      <t>カイサイ</t>
    </rPh>
    <rPh sb="8" eb="9">
      <t>ヒ</t>
    </rPh>
    <phoneticPr fontId="3"/>
  </si>
  <si>
    <t>7．その他</t>
    <phoneticPr fontId="3"/>
  </si>
  <si>
    <t>8．繰越</t>
    <rPh sb="2" eb="4">
      <t>クリコシ</t>
    </rPh>
    <phoneticPr fontId="3"/>
  </si>
  <si>
    <t>１．前年度からの繰越・積立</t>
    <phoneticPr fontId="109"/>
  </si>
  <si>
    <t>分類</t>
    <rPh sb="0" eb="2">
      <t>ブンルイ</t>
    </rPh>
    <phoneticPr fontId="109"/>
  </si>
  <si>
    <t>２．交付金</t>
    <phoneticPr fontId="109"/>
  </si>
  <si>
    <t>３．利子等その他収入</t>
    <phoneticPr fontId="109"/>
  </si>
  <si>
    <t>※「分類」には、下表を参考に該当する費目を記入します。</t>
    <phoneticPr fontId="109"/>
  </si>
  <si>
    <t>内　　容</t>
  </si>
  <si>
    <t>活動実施日</t>
    <rPh sb="0" eb="5">
      <t>カツドウジッシビ</t>
    </rPh>
    <phoneticPr fontId="3"/>
  </si>
  <si>
    <t>この線より上に行を挿入してください。</t>
  </si>
  <si>
    <t>※分類欄は下右表の「積立・繰越金の分類項目」から選択してください。</t>
    <phoneticPr fontId="3"/>
  </si>
  <si>
    <t>「積立・繰越金の分類項目」</t>
    <phoneticPr fontId="109"/>
  </si>
  <si>
    <t>【集計】 （収支報告書と連動）</t>
    <rPh sb="1" eb="3">
      <t>シュウケイ</t>
    </rPh>
    <rPh sb="6" eb="11">
      <t>シュウシホウコクショ</t>
    </rPh>
    <rPh sb="12" eb="14">
      <t>レンドウ</t>
    </rPh>
    <phoneticPr fontId="3"/>
  </si>
  <si>
    <t>ネットワーク化活動計画の作成状況</t>
    <rPh sb="6" eb="7">
      <t>カ</t>
    </rPh>
    <rPh sb="7" eb="11">
      <t>カツドウケイカク</t>
    </rPh>
    <rPh sb="12" eb="14">
      <t>サクセイ</t>
    </rPh>
    <rPh sb="14" eb="16">
      <t>ジョウキョウ</t>
    </rPh>
    <phoneticPr fontId="3"/>
  </si>
  <si>
    <t>1-3.体制整備のために行おうとする取組</t>
    <phoneticPr fontId="3"/>
  </si>
  <si>
    <t>2.ネットワーク化の計画</t>
    <rPh sb="8" eb="9">
      <t>カ</t>
    </rPh>
    <rPh sb="10" eb="12">
      <t>ケイカク</t>
    </rPh>
    <phoneticPr fontId="3"/>
  </si>
  <si>
    <t>（様式第１－６号）</t>
    <phoneticPr fontId="91"/>
  </si>
  <si>
    <t>組織名：</t>
    <rPh sb="0" eb="3">
      <t>ソシキメイ</t>
    </rPh>
    <phoneticPr fontId="3"/>
  </si>
  <si>
    <t>○○</t>
    <phoneticPr fontId="3"/>
  </si>
  <si>
    <t>年度　多面的機能支払交付金　活動記録</t>
    <phoneticPr fontId="3"/>
  </si>
  <si>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3"/>
  </si>
  <si>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91" eb="93">
      <t>バンゴウ</t>
    </rPh>
    <rPh sb="94" eb="96">
      <t>キニュウ</t>
    </rPh>
    <rPh sb="102" eb="103">
      <t>タ</t>
    </rPh>
    <rPh sb="104" eb="106">
      <t>ジム</t>
    </rPh>
    <rPh sb="106" eb="108">
      <t>ショリ</t>
    </rPh>
    <rPh sb="112" eb="113">
      <t>バン</t>
    </rPh>
    <rPh sb="114" eb="116">
      <t>カイギ</t>
    </rPh>
    <rPh sb="116" eb="117">
      <t>トウ</t>
    </rPh>
    <rPh sb="121" eb="122">
      <t>バン</t>
    </rPh>
    <rPh sb="123" eb="125">
      <t>キニュウ</t>
    </rPh>
    <rPh sb="131" eb="133">
      <t>ドウイツ</t>
    </rPh>
    <rPh sb="133" eb="134">
      <t>ヒ</t>
    </rPh>
    <rPh sb="135" eb="137">
      <t>フクスウ</t>
    </rPh>
    <rPh sb="138" eb="140">
      <t>カツドウ</t>
    </rPh>
    <rPh sb="141" eb="142">
      <t>オコナ</t>
    </rPh>
    <rPh sb="144" eb="146">
      <t>バアイ</t>
    </rPh>
    <rPh sb="148" eb="150">
      <t>ガイトウ</t>
    </rPh>
    <rPh sb="152" eb="153">
      <t>スベ</t>
    </rPh>
    <rPh sb="155" eb="157">
      <t>カツドウ</t>
    </rPh>
    <rPh sb="157" eb="159">
      <t>コウモク</t>
    </rPh>
    <rPh sb="159" eb="161">
      <t>バンゴウ</t>
    </rPh>
    <rPh sb="162" eb="164">
      <t>ヒダリヅ</t>
    </rPh>
    <rPh sb="166" eb="167">
      <t>イチ</t>
    </rPh>
    <rPh sb="167" eb="168">
      <t>ギョウ</t>
    </rPh>
    <rPh sb="169" eb="171">
      <t>キニュウ</t>
    </rPh>
    <rPh sb="178" eb="180">
      <t>バンゴウ</t>
    </rPh>
    <rPh sb="180" eb="181">
      <t>ラン</t>
    </rPh>
    <rPh sb="182" eb="183">
      <t>タ</t>
    </rPh>
    <rPh sb="186" eb="188">
      <t>バアイ</t>
    </rPh>
    <rPh sb="190" eb="193">
      <t>フクスウギョウ</t>
    </rPh>
    <rPh sb="194" eb="195">
      <t>ワ</t>
    </rPh>
    <rPh sb="197" eb="199">
      <t>キニュウ</t>
    </rPh>
    <phoneticPr fontId="3"/>
  </si>
  <si>
    <t>活動参加人数</t>
    <rPh sb="0" eb="2">
      <t>カツドウ</t>
    </rPh>
    <rPh sb="2" eb="4">
      <t>サンカ</t>
    </rPh>
    <rPh sb="4" eb="6">
      <t>ニンズウ</t>
    </rPh>
    <phoneticPr fontId="3"/>
  </si>
  <si>
    <t>活動項目番号（左詰め）</t>
    <rPh sb="0" eb="2">
      <t>カツドウ</t>
    </rPh>
    <rPh sb="2" eb="4">
      <t>コウモク</t>
    </rPh>
    <rPh sb="4" eb="6">
      <t>バンゴウ</t>
    </rPh>
    <rPh sb="7" eb="8">
      <t>ヒダリ</t>
    </rPh>
    <rPh sb="8" eb="9">
      <t>ツ</t>
    </rPh>
    <phoneticPr fontId="3"/>
  </si>
  <si>
    <t>活動内容</t>
    <rPh sb="0" eb="2">
      <t>カツドウ</t>
    </rPh>
    <rPh sb="2" eb="4">
      <t>ナイヨウ</t>
    </rPh>
    <phoneticPr fontId="3"/>
  </si>
  <si>
    <t>備考（具体的な活動内容を記入）</t>
    <rPh sb="0" eb="2">
      <t>ビコウ</t>
    </rPh>
    <rPh sb="3" eb="6">
      <t>グタイテキ</t>
    </rPh>
    <rPh sb="7" eb="9">
      <t>カツドウ</t>
    </rPh>
    <rPh sb="9" eb="11">
      <t>ナイヨウ</t>
    </rPh>
    <rPh sb="12" eb="14">
      <t>キニュウ</t>
    </rPh>
    <phoneticPr fontId="3"/>
  </si>
  <si>
    <t>日付</t>
    <rPh sb="0" eb="2">
      <t>ヒヅケ</t>
    </rPh>
    <phoneticPr fontId="3"/>
  </si>
  <si>
    <t>農業者</t>
    <rPh sb="0" eb="3">
      <t>ノウギョウシャ</t>
    </rPh>
    <phoneticPr fontId="3"/>
  </si>
  <si>
    <t>農業者
以外</t>
    <rPh sb="0" eb="3">
      <t>ノウギョウシャ</t>
    </rPh>
    <rPh sb="4" eb="6">
      <t>イガイ</t>
    </rPh>
    <phoneticPr fontId="3"/>
  </si>
  <si>
    <t>総参加
人数</t>
    <rPh sb="0" eb="1">
      <t>ソウ</t>
    </rPh>
    <rPh sb="1" eb="3">
      <t>サンカ</t>
    </rPh>
    <rPh sb="4" eb="6">
      <t>ニンズウ</t>
    </rPh>
    <phoneticPr fontId="3"/>
  </si>
  <si>
    <t>支払区分</t>
    <rPh sb="0" eb="2">
      <t>シハライ</t>
    </rPh>
    <rPh sb="2" eb="4">
      <t>クブン</t>
    </rPh>
    <phoneticPr fontId="3"/>
  </si>
  <si>
    <t>活動項目</t>
    <rPh sb="0" eb="2">
      <t>カツドウ</t>
    </rPh>
    <rPh sb="2" eb="4">
      <t>コウモク</t>
    </rPh>
    <phoneticPr fontId="3"/>
  </si>
  <si>
    <t>この線より上に行を挿入してください。</t>
    <rPh sb="2" eb="3">
      <t>セン</t>
    </rPh>
    <rPh sb="5" eb="6">
      <t>ウエ</t>
    </rPh>
    <rPh sb="7" eb="8">
      <t>ギョウ</t>
    </rPh>
    <rPh sb="9" eb="11">
      <t>ソウニュウ</t>
    </rPh>
    <phoneticPr fontId="3"/>
  </si>
  <si>
    <t>活動項目番号表</t>
    <rPh sb="0" eb="2">
      <t>カツドウ</t>
    </rPh>
    <rPh sb="2" eb="4">
      <t>コウモク</t>
    </rPh>
    <rPh sb="4" eb="6">
      <t>バンゴウ</t>
    </rPh>
    <rPh sb="6" eb="7">
      <t>ヒョウ</t>
    </rPh>
    <phoneticPr fontId="3"/>
  </si>
  <si>
    <t>活動項目番号</t>
    <rPh sb="0" eb="6">
      <t>カツドウコウモクバンゴウ</t>
    </rPh>
    <phoneticPr fontId="3"/>
  </si>
  <si>
    <t>事務処理</t>
    <rPh sb="0" eb="2">
      <t>ジム</t>
    </rPh>
    <rPh sb="2" eb="4">
      <t>ショリ</t>
    </rPh>
    <phoneticPr fontId="3"/>
  </si>
  <si>
    <t>会議など</t>
    <rPh sb="0" eb="2">
      <t>カイギ</t>
    </rPh>
    <phoneticPr fontId="3"/>
  </si>
  <si>
    <t>【農地維持活動】</t>
    <rPh sb="1" eb="3">
      <t>ノウチ</t>
    </rPh>
    <rPh sb="3" eb="5">
      <t>イジ</t>
    </rPh>
    <rPh sb="5" eb="7">
      <t>カツドウ</t>
    </rPh>
    <phoneticPr fontId="3"/>
  </si>
  <si>
    <t>（地域資源の基礎的な保全活動）</t>
    <phoneticPr fontId="3"/>
  </si>
  <si>
    <t>活動区分</t>
    <rPh sb="2" eb="4">
      <t>クブン</t>
    </rPh>
    <phoneticPr fontId="91"/>
  </si>
  <si>
    <t>活動項目番号</t>
    <rPh sb="0" eb="2">
      <t>カツドウ</t>
    </rPh>
    <rPh sb="2" eb="4">
      <t>コウモク</t>
    </rPh>
    <rPh sb="4" eb="6">
      <t>バンゴウ</t>
    </rPh>
    <phoneticPr fontId="3"/>
  </si>
  <si>
    <t>取組の内容（平成30年度までの取組名）</t>
    <rPh sb="0" eb="2">
      <t>トリクミ</t>
    </rPh>
    <rPh sb="3" eb="5">
      <t>ナイヨウ</t>
    </rPh>
    <rPh sb="6" eb="8">
      <t>ヘイセイ</t>
    </rPh>
    <rPh sb="10" eb="12">
      <t>ネンド</t>
    </rPh>
    <rPh sb="15" eb="17">
      <t>トリクミ</t>
    </rPh>
    <rPh sb="17" eb="18">
      <t>メイ</t>
    </rPh>
    <phoneticPr fontId="3"/>
  </si>
  <si>
    <t>１（農地維持）</t>
    <phoneticPr fontId="3"/>
  </si>
  <si>
    <t>点検・
計画
策定</t>
    <rPh sb="0" eb="2">
      <t>テンケン</t>
    </rPh>
    <rPh sb="4" eb="6">
      <t>ケイカク</t>
    </rPh>
    <rPh sb="7" eb="9">
      <t>サクテイ</t>
    </rPh>
    <phoneticPr fontId="3"/>
  </si>
  <si>
    <t>点検</t>
  </si>
  <si>
    <t>点検</t>
    <rPh sb="0" eb="2">
      <t>テンケン</t>
    </rPh>
    <phoneticPr fontId="3"/>
  </si>
  <si>
    <t>遊休農地等の発生状況の把握</t>
    <rPh sb="0" eb="2">
      <t>ユウキュウ</t>
    </rPh>
    <rPh sb="2" eb="4">
      <t>ノウチ</t>
    </rPh>
    <rPh sb="4" eb="5">
      <t>トウ</t>
    </rPh>
    <rPh sb="6" eb="8">
      <t>ハッセイ</t>
    </rPh>
    <rPh sb="8" eb="10">
      <t>ジョウキョウ</t>
    </rPh>
    <rPh sb="11" eb="13">
      <t>ハアク</t>
    </rPh>
    <phoneticPr fontId="3"/>
  </si>
  <si>
    <t>施設の点検（水路、農道、ため池）</t>
    <rPh sb="0" eb="2">
      <t>シセツ</t>
    </rPh>
    <rPh sb="3" eb="5">
      <t>テンケン</t>
    </rPh>
    <rPh sb="6" eb="8">
      <t>スイロ</t>
    </rPh>
    <rPh sb="9" eb="11">
      <t>ノウドウ</t>
    </rPh>
    <rPh sb="14" eb="15">
      <t>イケ</t>
    </rPh>
    <phoneticPr fontId="3"/>
  </si>
  <si>
    <t>計画策定</t>
    <rPh sb="0" eb="2">
      <t>ケイカク</t>
    </rPh>
    <rPh sb="2" eb="4">
      <t>サクテイ</t>
    </rPh>
    <phoneticPr fontId="3"/>
  </si>
  <si>
    <t>年度活動計画の策定</t>
    <rPh sb="0" eb="2">
      <t>ネンド</t>
    </rPh>
    <rPh sb="2" eb="4">
      <t>カツドウ</t>
    </rPh>
    <rPh sb="4" eb="6">
      <t>ケイカク</t>
    </rPh>
    <rPh sb="7" eb="9">
      <t>サクテイ</t>
    </rPh>
    <phoneticPr fontId="3"/>
  </si>
  <si>
    <t>研修</t>
    <rPh sb="0" eb="2">
      <t>ケンシュウ</t>
    </rPh>
    <phoneticPr fontId="3"/>
  </si>
  <si>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3"/>
  </si>
  <si>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3"/>
  </si>
  <si>
    <t>実践活動</t>
    <rPh sb="0" eb="2">
      <t>ジッセン</t>
    </rPh>
    <rPh sb="2" eb="4">
      <t>カツドウ</t>
    </rPh>
    <phoneticPr fontId="3"/>
  </si>
  <si>
    <t>農用地</t>
    <rPh sb="1" eb="3">
      <t>ヨウチ</t>
    </rPh>
    <phoneticPr fontId="3"/>
  </si>
  <si>
    <t>遊休農地発生防止の
ための保全管理</t>
    <phoneticPr fontId="3"/>
  </si>
  <si>
    <t>遊休農地発生防止のための保全管理</t>
    <rPh sb="0" eb="2">
      <t>ユウキュウ</t>
    </rPh>
    <rPh sb="2" eb="4">
      <t>ノウチ</t>
    </rPh>
    <rPh sb="4" eb="6">
      <t>ハッセイ</t>
    </rPh>
    <rPh sb="6" eb="8">
      <t>ボウシ</t>
    </rPh>
    <rPh sb="12" eb="14">
      <t>ホゼン</t>
    </rPh>
    <rPh sb="14" eb="16">
      <t>カンリ</t>
    </rPh>
    <phoneticPr fontId="3"/>
  </si>
  <si>
    <t>畦畔・法面・防風林の
草刈り</t>
    <rPh sb="0" eb="2">
      <t>ケイハン</t>
    </rPh>
    <rPh sb="3" eb="5">
      <t>ノリメン</t>
    </rPh>
    <rPh sb="6" eb="9">
      <t>ボウフウリン</t>
    </rPh>
    <rPh sb="11" eb="13">
      <t>クサカ</t>
    </rPh>
    <phoneticPr fontId="3"/>
  </si>
  <si>
    <t>畦畔・農用地法面等の草刈り</t>
    <rPh sb="0" eb="2">
      <t>ケイハン</t>
    </rPh>
    <rPh sb="3" eb="6">
      <t>ノウヨウチ</t>
    </rPh>
    <rPh sb="6" eb="8">
      <t>ノリメン</t>
    </rPh>
    <rPh sb="8" eb="9">
      <t>トウ</t>
    </rPh>
    <rPh sb="10" eb="12">
      <t>クサカ</t>
    </rPh>
    <phoneticPr fontId="3"/>
  </si>
  <si>
    <t>防風林の枝払い・下草の草刈り</t>
    <rPh sb="0" eb="3">
      <t>ボウフウリン</t>
    </rPh>
    <rPh sb="4" eb="5">
      <t>エダ</t>
    </rPh>
    <rPh sb="5" eb="6">
      <t>ハラ</t>
    </rPh>
    <rPh sb="8" eb="10">
      <t>シタクサ</t>
    </rPh>
    <rPh sb="11" eb="13">
      <t>クサカ</t>
    </rPh>
    <phoneticPr fontId="3"/>
  </si>
  <si>
    <t>鳥獣害防護柵等の
保守管理</t>
    <rPh sb="0" eb="2">
      <t>チョウジュウ</t>
    </rPh>
    <rPh sb="2" eb="3">
      <t>ガイ</t>
    </rPh>
    <rPh sb="3" eb="6">
      <t>ボウゴサク</t>
    </rPh>
    <rPh sb="6" eb="7">
      <t>トウ</t>
    </rPh>
    <rPh sb="9" eb="11">
      <t>ホシュ</t>
    </rPh>
    <rPh sb="11" eb="13">
      <t>カンリ</t>
    </rPh>
    <phoneticPr fontId="3"/>
  </si>
  <si>
    <t>鳥獣害防護柵の適正管理</t>
    <rPh sb="0" eb="2">
      <t>チョウジュウ</t>
    </rPh>
    <rPh sb="2" eb="3">
      <t>ガイ</t>
    </rPh>
    <rPh sb="3" eb="6">
      <t>ボウゴサク</t>
    </rPh>
    <rPh sb="7" eb="9">
      <t>テキセイ</t>
    </rPh>
    <rPh sb="9" eb="11">
      <t>カンリ</t>
    </rPh>
    <phoneticPr fontId="3"/>
  </si>
  <si>
    <t>防風ネットの適正管理</t>
    <rPh sb="0" eb="2">
      <t>ボウフウ</t>
    </rPh>
    <rPh sb="6" eb="8">
      <t>テキセイ</t>
    </rPh>
    <rPh sb="8" eb="10">
      <t>カンリ</t>
    </rPh>
    <phoneticPr fontId="3"/>
  </si>
  <si>
    <t>水路</t>
    <phoneticPr fontId="3"/>
  </si>
  <si>
    <t>水路の草刈り</t>
    <phoneticPr fontId="3"/>
  </si>
  <si>
    <t>水路の草刈り</t>
    <rPh sb="0" eb="2">
      <t>スイロ</t>
    </rPh>
    <rPh sb="3" eb="5">
      <t>クサカ</t>
    </rPh>
    <phoneticPr fontId="3"/>
  </si>
  <si>
    <t>ポンプ場、調整施設等の草刈り</t>
    <rPh sb="3" eb="4">
      <t>ジョウ</t>
    </rPh>
    <rPh sb="5" eb="7">
      <t>チョウセイ</t>
    </rPh>
    <rPh sb="7" eb="9">
      <t>シセツ</t>
    </rPh>
    <rPh sb="9" eb="10">
      <t>トウ</t>
    </rPh>
    <rPh sb="11" eb="13">
      <t>クサカ</t>
    </rPh>
    <phoneticPr fontId="3"/>
  </si>
  <si>
    <t>水路の泥上げ</t>
    <phoneticPr fontId="3"/>
  </si>
  <si>
    <t>水路の泥上げ</t>
    <rPh sb="0" eb="2">
      <t>スイロ</t>
    </rPh>
    <rPh sb="3" eb="4">
      <t>ドロ</t>
    </rPh>
    <rPh sb="4" eb="5">
      <t>ア</t>
    </rPh>
    <phoneticPr fontId="3"/>
  </si>
  <si>
    <t>ポンプ吸水槽等の泥上げ</t>
    <rPh sb="3" eb="5">
      <t>キュウスイ</t>
    </rPh>
    <rPh sb="5" eb="6">
      <t>ソウ</t>
    </rPh>
    <rPh sb="6" eb="7">
      <t>トウ</t>
    </rPh>
    <rPh sb="8" eb="9">
      <t>ドロ</t>
    </rPh>
    <rPh sb="9" eb="10">
      <t>ア</t>
    </rPh>
    <phoneticPr fontId="3"/>
  </si>
  <si>
    <t>水路附帯施設の
保守管理</t>
    <rPh sb="0" eb="2">
      <t>スイロ</t>
    </rPh>
    <rPh sb="2" eb="4">
      <t>フタイ</t>
    </rPh>
    <rPh sb="4" eb="6">
      <t>シセツ</t>
    </rPh>
    <rPh sb="8" eb="10">
      <t>ホシュ</t>
    </rPh>
    <rPh sb="10" eb="12">
      <t>カンリ</t>
    </rPh>
    <phoneticPr fontId="3"/>
  </si>
  <si>
    <t>かんがい期前の注油</t>
    <rPh sb="4" eb="5">
      <t>キ</t>
    </rPh>
    <rPh sb="5" eb="6">
      <t>マエ</t>
    </rPh>
    <rPh sb="7" eb="9">
      <t>チュウユ</t>
    </rPh>
    <phoneticPr fontId="3"/>
  </si>
  <si>
    <t>ゲート類等の保守管理</t>
    <rPh sb="3" eb="4">
      <t>ルイ</t>
    </rPh>
    <rPh sb="4" eb="5">
      <t>トウ</t>
    </rPh>
    <rPh sb="6" eb="8">
      <t>ホシュ</t>
    </rPh>
    <rPh sb="8" eb="10">
      <t>カンリ</t>
    </rPh>
    <phoneticPr fontId="3"/>
  </si>
  <si>
    <t>遮光施設の適正管理</t>
    <rPh sb="0" eb="2">
      <t>シャコウ</t>
    </rPh>
    <rPh sb="2" eb="4">
      <t>シセツ</t>
    </rPh>
    <rPh sb="5" eb="7">
      <t>テキセイ</t>
    </rPh>
    <rPh sb="7" eb="9">
      <t>カンリ</t>
    </rPh>
    <phoneticPr fontId="3"/>
  </si>
  <si>
    <t>農道</t>
    <rPh sb="1" eb="2">
      <t>ミチ</t>
    </rPh>
    <phoneticPr fontId="3"/>
  </si>
  <si>
    <t>農道の草刈り</t>
    <rPh sb="0" eb="2">
      <t>ノウドウ</t>
    </rPh>
    <phoneticPr fontId="3"/>
  </si>
  <si>
    <t>路肩・法面の草刈り</t>
    <rPh sb="0" eb="2">
      <t>ロカタ</t>
    </rPh>
    <rPh sb="3" eb="5">
      <t>ノリメン</t>
    </rPh>
    <rPh sb="6" eb="8">
      <t>クサカ</t>
    </rPh>
    <phoneticPr fontId="3"/>
  </si>
  <si>
    <t>農道側溝の泥上げ</t>
    <rPh sb="0" eb="2">
      <t>ノウドウ</t>
    </rPh>
    <rPh sb="2" eb="4">
      <t>ソッコウ</t>
    </rPh>
    <phoneticPr fontId="3"/>
  </si>
  <si>
    <t>側溝の泥上げ</t>
    <rPh sb="0" eb="2">
      <t>ソッコウ</t>
    </rPh>
    <rPh sb="3" eb="4">
      <t>ドロ</t>
    </rPh>
    <rPh sb="4" eb="5">
      <t>ア</t>
    </rPh>
    <phoneticPr fontId="3"/>
  </si>
  <si>
    <t>路面の維持</t>
    <rPh sb="0" eb="2">
      <t>ロメン</t>
    </rPh>
    <rPh sb="3" eb="5">
      <t>イジ</t>
    </rPh>
    <phoneticPr fontId="3"/>
  </si>
  <si>
    <t>ため池の草刈り</t>
    <phoneticPr fontId="3"/>
  </si>
  <si>
    <t>ため池の草刈り</t>
    <rPh sb="2" eb="3">
      <t>イケ</t>
    </rPh>
    <rPh sb="4" eb="6">
      <t>クサカ</t>
    </rPh>
    <phoneticPr fontId="3"/>
  </si>
  <si>
    <t>ため池の泥上げ</t>
    <phoneticPr fontId="3"/>
  </si>
  <si>
    <t>ため池の泥上げ</t>
    <rPh sb="2" eb="3">
      <t>イケ</t>
    </rPh>
    <rPh sb="4" eb="5">
      <t>ドロ</t>
    </rPh>
    <rPh sb="5" eb="6">
      <t>ア</t>
    </rPh>
    <phoneticPr fontId="3"/>
  </si>
  <si>
    <t>ため池附帯施設の
保守管理</t>
    <rPh sb="2" eb="3">
      <t>イケ</t>
    </rPh>
    <rPh sb="3" eb="5">
      <t>フタイ</t>
    </rPh>
    <rPh sb="5" eb="7">
      <t>シセツ</t>
    </rPh>
    <rPh sb="9" eb="11">
      <t>ホシュ</t>
    </rPh>
    <phoneticPr fontId="3"/>
  </si>
  <si>
    <t>かんがい期前の施設の清掃・防塵</t>
    <rPh sb="4" eb="5">
      <t>キ</t>
    </rPh>
    <rPh sb="5" eb="6">
      <t>マエ</t>
    </rPh>
    <rPh sb="7" eb="9">
      <t>シセツ</t>
    </rPh>
    <rPh sb="10" eb="12">
      <t>セイソウ</t>
    </rPh>
    <rPh sb="13" eb="15">
      <t>ボウジン</t>
    </rPh>
    <phoneticPr fontId="3"/>
  </si>
  <si>
    <t>管理道路の管理</t>
    <rPh sb="0" eb="2">
      <t>カンリ</t>
    </rPh>
    <rPh sb="2" eb="4">
      <t>ドウロ</t>
    </rPh>
    <rPh sb="5" eb="7">
      <t>カンリ</t>
    </rPh>
    <phoneticPr fontId="3"/>
  </si>
  <si>
    <t>ゲート類の保守管理</t>
    <rPh sb="3" eb="4">
      <t>ルイ</t>
    </rPh>
    <rPh sb="5" eb="7">
      <t>ホシュ</t>
    </rPh>
    <rPh sb="7" eb="9">
      <t>カンリ</t>
    </rPh>
    <phoneticPr fontId="3"/>
  </si>
  <si>
    <t>共通</t>
    <rPh sb="0" eb="2">
      <t>キョウツウ</t>
    </rPh>
    <phoneticPr fontId="3"/>
  </si>
  <si>
    <t>異常気象時の対応</t>
    <rPh sb="0" eb="2">
      <t>イジョウ</t>
    </rPh>
    <rPh sb="2" eb="5">
      <t>キショウジ</t>
    </rPh>
    <rPh sb="6" eb="8">
      <t>タイオウ</t>
    </rPh>
    <phoneticPr fontId="3"/>
  </si>
  <si>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3"/>
  </si>
  <si>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3"/>
  </si>
  <si>
    <t>（地域資源の適切な保全管理のための推進活動）</t>
    <phoneticPr fontId="3"/>
  </si>
  <si>
    <t>１（農地維持）</t>
    <rPh sb="2" eb="4">
      <t>ノウチ</t>
    </rPh>
    <rPh sb="4" eb="6">
      <t>イジ</t>
    </rPh>
    <phoneticPr fontId="3"/>
  </si>
  <si>
    <t>推進活動</t>
    <phoneticPr fontId="3"/>
  </si>
  <si>
    <t>農業者の検討会の開催</t>
    <phoneticPr fontId="3"/>
  </si>
  <si>
    <t>農業者（入り作農家、土地持ち非農家を含む）による検討会の開催</t>
  </si>
  <si>
    <t>農業者に対する意向調査、現地調査</t>
    <phoneticPr fontId="3"/>
  </si>
  <si>
    <t>農業者に対する意向調査、農業者による現地調査</t>
    <phoneticPr fontId="3"/>
  </si>
  <si>
    <t>不在村地主との連絡体制の整備等</t>
    <rPh sb="14" eb="15">
      <t>トウ</t>
    </rPh>
    <phoneticPr fontId="3"/>
  </si>
  <si>
    <t>不在村地主との連絡体制の整備、調整、それに必要な調査</t>
    <phoneticPr fontId="3"/>
  </si>
  <si>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3"/>
  </si>
  <si>
    <t>地域住民等（集落外の住民・組織等も含む）との意見交換・ワークショップ・交流会の開催</t>
    <phoneticPr fontId="3"/>
  </si>
  <si>
    <t>地域住民等に対する意向調査等</t>
    <rPh sb="0" eb="2">
      <t>チイキ</t>
    </rPh>
    <rPh sb="2" eb="4">
      <t>ジュウミン</t>
    </rPh>
    <rPh sb="4" eb="5">
      <t>トウ</t>
    </rPh>
    <rPh sb="6" eb="7">
      <t>タイ</t>
    </rPh>
    <rPh sb="9" eb="11">
      <t>イコウ</t>
    </rPh>
    <rPh sb="11" eb="13">
      <t>チョウサ</t>
    </rPh>
    <rPh sb="13" eb="14">
      <t>トウ</t>
    </rPh>
    <phoneticPr fontId="3"/>
  </si>
  <si>
    <t>地域住民等に対する意向調査、地域住民等との集落内調査</t>
    <phoneticPr fontId="3"/>
  </si>
  <si>
    <t>有識者等による研修会、検討会の開催</t>
    <phoneticPr fontId="3"/>
  </si>
  <si>
    <t>有識者等による研修会、有識者を交えた検討会の開催</t>
    <phoneticPr fontId="3"/>
  </si>
  <si>
    <t>-</t>
    <phoneticPr fontId="3"/>
  </si>
  <si>
    <t>【資源向上活動（地域資源の質的向上を図る共同活動）】</t>
    <phoneticPr fontId="3"/>
  </si>
  <si>
    <t>（施設の軽微な補修）</t>
    <phoneticPr fontId="3"/>
  </si>
  <si>
    <t>２（資源向上）</t>
    <rPh sb="2" eb="4">
      <t>シゲン</t>
    </rPh>
    <rPh sb="4" eb="6">
      <t>コウジョウ</t>
    </rPh>
    <phoneticPr fontId="3"/>
  </si>
  <si>
    <t>機能診断・
計画策定</t>
    <rPh sb="0" eb="2">
      <t>キノウ</t>
    </rPh>
    <rPh sb="2" eb="4">
      <t>シンダン</t>
    </rPh>
    <rPh sb="6" eb="8">
      <t>ケイカク</t>
    </rPh>
    <rPh sb="8" eb="10">
      <t>サクテイ</t>
    </rPh>
    <phoneticPr fontId="3"/>
  </si>
  <si>
    <t>機能診断</t>
  </si>
  <si>
    <t>農用地の機能診断</t>
    <rPh sb="4" eb="6">
      <t>キノウ</t>
    </rPh>
    <rPh sb="6" eb="8">
      <t>シンダン</t>
    </rPh>
    <phoneticPr fontId="3"/>
  </si>
  <si>
    <t>施設の機能診断（農用地）</t>
    <rPh sb="0" eb="2">
      <t>シセツ</t>
    </rPh>
    <rPh sb="3" eb="5">
      <t>キノウ</t>
    </rPh>
    <rPh sb="5" eb="7">
      <t>シンダン</t>
    </rPh>
    <rPh sb="8" eb="11">
      <t>ノウヨウチ</t>
    </rPh>
    <phoneticPr fontId="3"/>
  </si>
  <si>
    <t>診断結果の記録管理（農用地）</t>
    <rPh sb="0" eb="2">
      <t>シンダン</t>
    </rPh>
    <rPh sb="2" eb="4">
      <t>ケッカ</t>
    </rPh>
    <rPh sb="5" eb="7">
      <t>キロク</t>
    </rPh>
    <rPh sb="7" eb="9">
      <t>カンリ</t>
    </rPh>
    <rPh sb="10" eb="13">
      <t>ノウヨウチ</t>
    </rPh>
    <phoneticPr fontId="3"/>
  </si>
  <si>
    <t>水路の機能診断</t>
    <rPh sb="3" eb="5">
      <t>キノウ</t>
    </rPh>
    <rPh sb="5" eb="7">
      <t>シンダン</t>
    </rPh>
    <phoneticPr fontId="3"/>
  </si>
  <si>
    <t>施設の機能診断（水路）</t>
    <rPh sb="0" eb="2">
      <t>シセツ</t>
    </rPh>
    <rPh sb="3" eb="5">
      <t>キノウ</t>
    </rPh>
    <rPh sb="5" eb="7">
      <t>シンダン</t>
    </rPh>
    <rPh sb="8" eb="10">
      <t>スイロ</t>
    </rPh>
    <phoneticPr fontId="3"/>
  </si>
  <si>
    <t>診断結果の記録管理（水路）</t>
    <rPh sb="0" eb="2">
      <t>シンダン</t>
    </rPh>
    <rPh sb="2" eb="4">
      <t>ケッカ</t>
    </rPh>
    <rPh sb="5" eb="7">
      <t>キロク</t>
    </rPh>
    <rPh sb="7" eb="9">
      <t>カンリ</t>
    </rPh>
    <rPh sb="10" eb="12">
      <t>スイロ</t>
    </rPh>
    <phoneticPr fontId="3"/>
  </si>
  <si>
    <t>農道の機能診断</t>
    <rPh sb="3" eb="5">
      <t>キノウ</t>
    </rPh>
    <rPh sb="5" eb="7">
      <t>シンダン</t>
    </rPh>
    <phoneticPr fontId="3"/>
  </si>
  <si>
    <t>施設の機能診断（農道）</t>
    <rPh sb="0" eb="2">
      <t>シセツ</t>
    </rPh>
    <rPh sb="3" eb="5">
      <t>キノウ</t>
    </rPh>
    <rPh sb="5" eb="7">
      <t>シンダン</t>
    </rPh>
    <rPh sb="8" eb="10">
      <t>ノウドウ</t>
    </rPh>
    <phoneticPr fontId="3"/>
  </si>
  <si>
    <t>診断結果の記録管理（農道）</t>
    <rPh sb="0" eb="2">
      <t>シンダン</t>
    </rPh>
    <rPh sb="2" eb="4">
      <t>ケッカ</t>
    </rPh>
    <rPh sb="5" eb="7">
      <t>キロク</t>
    </rPh>
    <rPh sb="7" eb="9">
      <t>カンリ</t>
    </rPh>
    <rPh sb="10" eb="12">
      <t>ノウドウ</t>
    </rPh>
    <phoneticPr fontId="3"/>
  </si>
  <si>
    <t>ため池の機能診断</t>
    <rPh sb="4" eb="6">
      <t>キノウ</t>
    </rPh>
    <rPh sb="6" eb="8">
      <t>シンダン</t>
    </rPh>
    <phoneticPr fontId="3"/>
  </si>
  <si>
    <t>施設の機能診断（ため池）</t>
    <rPh sb="0" eb="2">
      <t>シセツ</t>
    </rPh>
    <rPh sb="3" eb="5">
      <t>キノウ</t>
    </rPh>
    <rPh sb="5" eb="7">
      <t>シンダン</t>
    </rPh>
    <rPh sb="10" eb="11">
      <t>イケ</t>
    </rPh>
    <phoneticPr fontId="3"/>
  </si>
  <si>
    <t>診断結果の記録管理（ため池）</t>
    <rPh sb="0" eb="2">
      <t>シンダン</t>
    </rPh>
    <rPh sb="2" eb="4">
      <t>ケッカ</t>
    </rPh>
    <rPh sb="5" eb="7">
      <t>キロク</t>
    </rPh>
    <rPh sb="7" eb="9">
      <t>カンリ</t>
    </rPh>
    <rPh sb="12" eb="13">
      <t>イケ</t>
    </rPh>
    <phoneticPr fontId="3"/>
  </si>
  <si>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3"/>
  </si>
  <si>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3"/>
  </si>
  <si>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3"/>
  </si>
  <si>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3"/>
  </si>
  <si>
    <t>農用地</t>
    <rPh sb="0" eb="3">
      <t>ノウヨウチ</t>
    </rPh>
    <phoneticPr fontId="3"/>
  </si>
  <si>
    <t>農用地の軽微な補修等</t>
    <rPh sb="0" eb="3">
      <t>ノウヨウチ</t>
    </rPh>
    <rPh sb="4" eb="6">
      <t>ケイビ</t>
    </rPh>
    <rPh sb="7" eb="9">
      <t>ホシュウ</t>
    </rPh>
    <rPh sb="9" eb="10">
      <t>トウ</t>
    </rPh>
    <phoneticPr fontId="3"/>
  </si>
  <si>
    <t>畦畔の再構築</t>
    <rPh sb="0" eb="2">
      <t>ケイハン</t>
    </rPh>
    <rPh sb="3" eb="6">
      <t>サイコウチク</t>
    </rPh>
    <phoneticPr fontId="3"/>
  </si>
  <si>
    <t>農用地法面の初期補修</t>
    <rPh sb="0" eb="3">
      <t>ノウヨウチ</t>
    </rPh>
    <rPh sb="3" eb="5">
      <t>ノリメン</t>
    </rPh>
    <rPh sb="6" eb="8">
      <t>ショキ</t>
    </rPh>
    <rPh sb="8" eb="10">
      <t>ホシュウ</t>
    </rPh>
    <phoneticPr fontId="3"/>
  </si>
  <si>
    <t>暗渠施設の清掃</t>
    <rPh sb="0" eb="2">
      <t>アンキョ</t>
    </rPh>
    <rPh sb="2" eb="4">
      <t>シセツ</t>
    </rPh>
    <rPh sb="5" eb="7">
      <t>セイソウ</t>
    </rPh>
    <phoneticPr fontId="3"/>
  </si>
  <si>
    <t>農用地の除れき</t>
    <rPh sb="0" eb="3">
      <t>ノウヨウチ</t>
    </rPh>
    <rPh sb="4" eb="5">
      <t>ジョ</t>
    </rPh>
    <phoneticPr fontId="3"/>
  </si>
  <si>
    <t>鳥獣害防護柵の補修・設置</t>
    <rPh sb="0" eb="2">
      <t>チョウジュウ</t>
    </rPh>
    <rPh sb="2" eb="3">
      <t>ガイ</t>
    </rPh>
    <rPh sb="3" eb="6">
      <t>ボウゴサク</t>
    </rPh>
    <rPh sb="7" eb="9">
      <t>ホシュウ</t>
    </rPh>
    <rPh sb="10" eb="12">
      <t>セッチ</t>
    </rPh>
    <phoneticPr fontId="3"/>
  </si>
  <si>
    <t>防風ネットの補修・設置</t>
    <rPh sb="0" eb="2">
      <t>ボウフウ</t>
    </rPh>
    <rPh sb="6" eb="8">
      <t>ホシュウ</t>
    </rPh>
    <rPh sb="9" eb="11">
      <t>セッチ</t>
    </rPh>
    <phoneticPr fontId="3"/>
  </si>
  <si>
    <t>きめ細やかな雑草対策</t>
    <rPh sb="2" eb="3">
      <t>コマ</t>
    </rPh>
    <rPh sb="6" eb="8">
      <t>ザッソウ</t>
    </rPh>
    <rPh sb="8" eb="10">
      <t>タイサク</t>
    </rPh>
    <phoneticPr fontId="3"/>
  </si>
  <si>
    <t>水路の軽微な補修等</t>
    <rPh sb="0" eb="2">
      <t>スイロ</t>
    </rPh>
    <rPh sb="3" eb="5">
      <t>ケイビ</t>
    </rPh>
    <rPh sb="6" eb="8">
      <t>ホシュウ</t>
    </rPh>
    <rPh sb="8" eb="9">
      <t>トウ</t>
    </rPh>
    <phoneticPr fontId="3"/>
  </si>
  <si>
    <t>水路側壁のはらみ修正</t>
    <rPh sb="0" eb="2">
      <t>スイロ</t>
    </rPh>
    <rPh sb="2" eb="4">
      <t>ソクヘキ</t>
    </rPh>
    <rPh sb="8" eb="10">
      <t>シュウセイ</t>
    </rPh>
    <phoneticPr fontId="3"/>
  </si>
  <si>
    <t>目地詰め</t>
    <rPh sb="0" eb="2">
      <t>メジ</t>
    </rPh>
    <rPh sb="2" eb="3">
      <t>ヅ</t>
    </rPh>
    <phoneticPr fontId="3"/>
  </si>
  <si>
    <t>表面劣化に対するコーティング等</t>
    <rPh sb="0" eb="2">
      <t>ヒョウメン</t>
    </rPh>
    <rPh sb="2" eb="4">
      <t>レッカ</t>
    </rPh>
    <rPh sb="5" eb="6">
      <t>タイ</t>
    </rPh>
    <rPh sb="14" eb="15">
      <t>トウ</t>
    </rPh>
    <phoneticPr fontId="3"/>
  </si>
  <si>
    <t>不同沈下に対する早期対応</t>
    <rPh sb="0" eb="2">
      <t>フドウ</t>
    </rPh>
    <rPh sb="2" eb="4">
      <t>チンカ</t>
    </rPh>
    <rPh sb="5" eb="6">
      <t>タイ</t>
    </rPh>
    <rPh sb="8" eb="10">
      <t>ソウキ</t>
    </rPh>
    <rPh sb="10" eb="12">
      <t>タイオウ</t>
    </rPh>
    <phoneticPr fontId="3"/>
  </si>
  <si>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3"/>
  </si>
  <si>
    <t>水路に付着した藻等の除去</t>
    <rPh sb="0" eb="2">
      <t>スイロ</t>
    </rPh>
    <rPh sb="3" eb="5">
      <t>フチャク</t>
    </rPh>
    <rPh sb="7" eb="8">
      <t>モ</t>
    </rPh>
    <rPh sb="8" eb="9">
      <t>トウ</t>
    </rPh>
    <rPh sb="10" eb="12">
      <t>ジョキョ</t>
    </rPh>
    <phoneticPr fontId="3"/>
  </si>
  <si>
    <t>水路法面の初期補修</t>
    <rPh sb="0" eb="2">
      <t>スイロ</t>
    </rPh>
    <rPh sb="2" eb="4">
      <t>ノリメン</t>
    </rPh>
    <rPh sb="5" eb="7">
      <t>ショキ</t>
    </rPh>
    <rPh sb="7" eb="9">
      <t>ホシュウ</t>
    </rPh>
    <phoneticPr fontId="3"/>
  </si>
  <si>
    <t>破損施設の補修（水路）</t>
    <rPh sb="0" eb="2">
      <t>ハソン</t>
    </rPh>
    <rPh sb="2" eb="4">
      <t>シセツ</t>
    </rPh>
    <rPh sb="5" eb="7">
      <t>ホシュウ</t>
    </rPh>
    <rPh sb="8" eb="10">
      <t>スイロ</t>
    </rPh>
    <phoneticPr fontId="3"/>
  </si>
  <si>
    <t>きめ細やかな雑草対策（水路）</t>
    <rPh sb="2" eb="3">
      <t>コマ</t>
    </rPh>
    <rPh sb="6" eb="8">
      <t>ザッソウ</t>
    </rPh>
    <rPh sb="8" eb="10">
      <t>タイサク</t>
    </rPh>
    <rPh sb="11" eb="13">
      <t>スイロ</t>
    </rPh>
    <phoneticPr fontId="3"/>
  </si>
  <si>
    <t>パイプラインの破損施設の補修</t>
    <rPh sb="7" eb="9">
      <t>ハソン</t>
    </rPh>
    <rPh sb="9" eb="11">
      <t>シセツ</t>
    </rPh>
    <rPh sb="12" eb="14">
      <t>ホシュウ</t>
    </rPh>
    <phoneticPr fontId="3"/>
  </si>
  <si>
    <t>パイプ内の清掃</t>
    <rPh sb="3" eb="4">
      <t>ナイ</t>
    </rPh>
    <rPh sb="5" eb="7">
      <t>セイソウ</t>
    </rPh>
    <phoneticPr fontId="3"/>
  </si>
  <si>
    <t>給水栓ボックス基礎部の補強</t>
    <rPh sb="0" eb="3">
      <t>キュウスイセン</t>
    </rPh>
    <rPh sb="7" eb="10">
      <t>キソブ</t>
    </rPh>
    <rPh sb="11" eb="13">
      <t>ホキョウ</t>
    </rPh>
    <phoneticPr fontId="3"/>
  </si>
  <si>
    <t>破損施設の補修（水路の附帯施設）</t>
    <rPh sb="0" eb="2">
      <t>ハソン</t>
    </rPh>
    <rPh sb="2" eb="4">
      <t>シセツ</t>
    </rPh>
    <rPh sb="5" eb="7">
      <t>ホシュウ</t>
    </rPh>
    <rPh sb="8" eb="10">
      <t>スイロ</t>
    </rPh>
    <rPh sb="11" eb="13">
      <t>フタイ</t>
    </rPh>
    <rPh sb="13" eb="15">
      <t>シセツ</t>
    </rPh>
    <phoneticPr fontId="3"/>
  </si>
  <si>
    <t>給水栓に対する凍結防止対策</t>
    <rPh sb="0" eb="3">
      <t>キュウスイセン</t>
    </rPh>
    <rPh sb="4" eb="5">
      <t>タイ</t>
    </rPh>
    <rPh sb="7" eb="9">
      <t>トウケツ</t>
    </rPh>
    <rPh sb="9" eb="11">
      <t>ボウシ</t>
    </rPh>
    <rPh sb="11" eb="13">
      <t>タイサク</t>
    </rPh>
    <phoneticPr fontId="3"/>
  </si>
  <si>
    <t>空気弁等への腐食防止剤の塗布等</t>
    <rPh sb="0" eb="3">
      <t>クウキベン</t>
    </rPh>
    <rPh sb="3" eb="4">
      <t>トウ</t>
    </rPh>
    <rPh sb="6" eb="8">
      <t>フショク</t>
    </rPh>
    <rPh sb="8" eb="10">
      <t>ボウシ</t>
    </rPh>
    <rPh sb="10" eb="11">
      <t>ザイ</t>
    </rPh>
    <rPh sb="12" eb="14">
      <t>トフ</t>
    </rPh>
    <rPh sb="14" eb="15">
      <t>トウ</t>
    </rPh>
    <phoneticPr fontId="3"/>
  </si>
  <si>
    <t>遮光施設の補修等</t>
    <rPh sb="0" eb="2">
      <t>シャコウ</t>
    </rPh>
    <rPh sb="2" eb="4">
      <t>シセツ</t>
    </rPh>
    <rPh sb="5" eb="7">
      <t>ホシュウ</t>
    </rPh>
    <rPh sb="7" eb="8">
      <t>トウ</t>
    </rPh>
    <phoneticPr fontId="3"/>
  </si>
  <si>
    <t>農道の軽微な補修等</t>
    <rPh sb="3" eb="5">
      <t>ケイビ</t>
    </rPh>
    <rPh sb="6" eb="8">
      <t>ホシュウ</t>
    </rPh>
    <rPh sb="8" eb="9">
      <t>トウ</t>
    </rPh>
    <phoneticPr fontId="3"/>
  </si>
  <si>
    <t>路肩、法面の初期補修</t>
    <rPh sb="0" eb="2">
      <t>ロカタ</t>
    </rPh>
    <rPh sb="3" eb="5">
      <t>ノリメン</t>
    </rPh>
    <rPh sb="6" eb="8">
      <t>ショキ</t>
    </rPh>
    <rPh sb="8" eb="10">
      <t>ホシュウ</t>
    </rPh>
    <phoneticPr fontId="3"/>
  </si>
  <si>
    <t>軌道等の運搬施設の維持補修</t>
    <rPh sb="0" eb="2">
      <t>キドウ</t>
    </rPh>
    <rPh sb="2" eb="3">
      <t>トウ</t>
    </rPh>
    <rPh sb="4" eb="6">
      <t>ウンパン</t>
    </rPh>
    <rPh sb="6" eb="8">
      <t>シセツ</t>
    </rPh>
    <rPh sb="9" eb="11">
      <t>イジ</t>
    </rPh>
    <rPh sb="11" eb="13">
      <t>ホシュウ</t>
    </rPh>
    <phoneticPr fontId="3"/>
  </si>
  <si>
    <t>破損施設の補修（農道）</t>
    <rPh sb="0" eb="2">
      <t>ハソン</t>
    </rPh>
    <rPh sb="2" eb="4">
      <t>シセツ</t>
    </rPh>
    <rPh sb="5" eb="7">
      <t>ホシュウ</t>
    </rPh>
    <rPh sb="8" eb="10">
      <t>ノウドウ</t>
    </rPh>
    <phoneticPr fontId="3"/>
  </si>
  <si>
    <t>きめ細やかな雑草対策（農道）</t>
    <rPh sb="2" eb="3">
      <t>コマ</t>
    </rPh>
    <rPh sb="6" eb="8">
      <t>ザッソウ</t>
    </rPh>
    <rPh sb="8" eb="10">
      <t>タイサク</t>
    </rPh>
    <rPh sb="11" eb="13">
      <t>ノウドウ</t>
    </rPh>
    <phoneticPr fontId="3"/>
  </si>
  <si>
    <t>側溝の目地詰め</t>
    <rPh sb="0" eb="2">
      <t>ソッコウ</t>
    </rPh>
    <rPh sb="3" eb="5">
      <t>メジ</t>
    </rPh>
    <rPh sb="5" eb="6">
      <t>ヅ</t>
    </rPh>
    <phoneticPr fontId="3"/>
  </si>
  <si>
    <t>側溝の不同沈下への早期対応</t>
    <rPh sb="0" eb="2">
      <t>ソッコウ</t>
    </rPh>
    <rPh sb="3" eb="5">
      <t>フドウ</t>
    </rPh>
    <rPh sb="5" eb="7">
      <t>チンカ</t>
    </rPh>
    <rPh sb="9" eb="11">
      <t>ソウキ</t>
    </rPh>
    <rPh sb="11" eb="13">
      <t>タイオウ</t>
    </rPh>
    <phoneticPr fontId="3"/>
  </si>
  <si>
    <t>側溝の裏込材の充填</t>
    <rPh sb="0" eb="2">
      <t>ソッコウ</t>
    </rPh>
    <rPh sb="3" eb="4">
      <t>ウラ</t>
    </rPh>
    <rPh sb="4" eb="5">
      <t>コ</t>
    </rPh>
    <rPh sb="5" eb="6">
      <t>ザイ</t>
    </rPh>
    <rPh sb="7" eb="9">
      <t>ジュウテン</t>
    </rPh>
    <phoneticPr fontId="3"/>
  </si>
  <si>
    <t>破損施設の補修（農道の附帯施設）</t>
    <rPh sb="0" eb="2">
      <t>ハソン</t>
    </rPh>
    <rPh sb="2" eb="4">
      <t>シセツ</t>
    </rPh>
    <rPh sb="5" eb="7">
      <t>ホシュウ</t>
    </rPh>
    <rPh sb="8" eb="10">
      <t>ノウドウ</t>
    </rPh>
    <rPh sb="11" eb="13">
      <t>フタイ</t>
    </rPh>
    <rPh sb="13" eb="15">
      <t>シセツ</t>
    </rPh>
    <phoneticPr fontId="3"/>
  </si>
  <si>
    <t>ため池の軽微な補修等</t>
    <rPh sb="2" eb="3">
      <t>イケ</t>
    </rPh>
    <rPh sb="4" eb="6">
      <t>ケイビ</t>
    </rPh>
    <rPh sb="7" eb="9">
      <t>ホシュウ</t>
    </rPh>
    <rPh sb="9" eb="10">
      <t>トウ</t>
    </rPh>
    <phoneticPr fontId="3"/>
  </si>
  <si>
    <t>遮水シートの補修</t>
    <rPh sb="0" eb="2">
      <t>シャスイ</t>
    </rPh>
    <rPh sb="6" eb="8">
      <t>ホシュウ</t>
    </rPh>
    <phoneticPr fontId="3"/>
  </si>
  <si>
    <t>コンクリート構造物の目地詰め</t>
    <rPh sb="6" eb="9">
      <t>コウゾウブツ</t>
    </rPh>
    <rPh sb="10" eb="12">
      <t>メジ</t>
    </rPh>
    <rPh sb="12" eb="13">
      <t>ヅ</t>
    </rPh>
    <phoneticPr fontId="3"/>
  </si>
  <si>
    <t>コンクリート構造物の表面劣化への対応</t>
    <rPh sb="6" eb="9">
      <t>コウゾウブツ</t>
    </rPh>
    <rPh sb="10" eb="12">
      <t>ヒョウメン</t>
    </rPh>
    <rPh sb="12" eb="14">
      <t>レッカ</t>
    </rPh>
    <rPh sb="16" eb="18">
      <t>タイオウ</t>
    </rPh>
    <phoneticPr fontId="3"/>
  </si>
  <si>
    <t>堤体侵食の早期補修</t>
    <rPh sb="0" eb="2">
      <t>テイタイ</t>
    </rPh>
    <rPh sb="2" eb="4">
      <t>シンショク</t>
    </rPh>
    <rPh sb="5" eb="7">
      <t>ソウキ</t>
    </rPh>
    <rPh sb="7" eb="9">
      <t>ホシュウ</t>
    </rPh>
    <phoneticPr fontId="3"/>
  </si>
  <si>
    <t>破損施設の補修（ため池の堤体）</t>
    <rPh sb="0" eb="2">
      <t>ハソン</t>
    </rPh>
    <rPh sb="2" eb="4">
      <t>シセツ</t>
    </rPh>
    <rPh sb="5" eb="7">
      <t>ホシュウ</t>
    </rPh>
    <rPh sb="10" eb="11">
      <t>イケ</t>
    </rPh>
    <rPh sb="12" eb="14">
      <t>テイタイ</t>
    </rPh>
    <phoneticPr fontId="3"/>
  </si>
  <si>
    <t>きめ細やかな雑草対策（ため池の堤体）</t>
    <rPh sb="2" eb="3">
      <t>コマ</t>
    </rPh>
    <rPh sb="6" eb="8">
      <t>ザッソウ</t>
    </rPh>
    <rPh sb="8" eb="10">
      <t>タイサク</t>
    </rPh>
    <rPh sb="13" eb="14">
      <t>イケ</t>
    </rPh>
    <rPh sb="15" eb="17">
      <t>テイタイ</t>
    </rPh>
    <phoneticPr fontId="3"/>
  </si>
  <si>
    <t>破損施設の補修（ため池の附帯施設）</t>
    <rPh sb="0" eb="2">
      <t>ハソン</t>
    </rPh>
    <rPh sb="2" eb="4">
      <t>シセツ</t>
    </rPh>
    <rPh sb="5" eb="7">
      <t>ホシュウ</t>
    </rPh>
    <rPh sb="10" eb="11">
      <t>イケ</t>
    </rPh>
    <rPh sb="12" eb="14">
      <t>フタイ</t>
    </rPh>
    <rPh sb="14" eb="16">
      <t>シセツ</t>
    </rPh>
    <phoneticPr fontId="3"/>
  </si>
  <si>
    <t>（農村環境保全活動）</t>
    <phoneticPr fontId="3"/>
  </si>
  <si>
    <t>活動項目</t>
    <rPh sb="0" eb="2">
      <t>カツドウ</t>
    </rPh>
    <rPh sb="2" eb="4">
      <t>コウモク</t>
    </rPh>
    <phoneticPr fontId="91"/>
  </si>
  <si>
    <t>テーマ</t>
  </si>
  <si>
    <t>生態系保全</t>
  </si>
  <si>
    <t>生物多様性保全計画の策定</t>
  </si>
  <si>
    <t>生物多様性保全計画の策定</t>
    <rPh sb="0" eb="2">
      <t>セイブツ</t>
    </rPh>
    <rPh sb="2" eb="5">
      <t>タヨウセイ</t>
    </rPh>
    <rPh sb="5" eb="7">
      <t>ホゼン</t>
    </rPh>
    <rPh sb="7" eb="9">
      <t>ケイカク</t>
    </rPh>
    <rPh sb="10" eb="12">
      <t>サクテイ</t>
    </rPh>
    <phoneticPr fontId="3"/>
  </si>
  <si>
    <t>水質保全</t>
  </si>
  <si>
    <t>水質保全計画、農地保全計画の策定</t>
    <rPh sb="7" eb="9">
      <t>ノウチ</t>
    </rPh>
    <rPh sb="9" eb="11">
      <t>ホゼン</t>
    </rPh>
    <rPh sb="11" eb="13">
      <t>ケイカク</t>
    </rPh>
    <rPh sb="14" eb="16">
      <t>サクテイ</t>
    </rPh>
    <phoneticPr fontId="3"/>
  </si>
  <si>
    <t>水質保全計画の策定</t>
    <rPh sb="0" eb="2">
      <t>スイシツ</t>
    </rPh>
    <rPh sb="2" eb="4">
      <t>ホゼン</t>
    </rPh>
    <rPh sb="4" eb="6">
      <t>ケイカク</t>
    </rPh>
    <rPh sb="7" eb="9">
      <t>サクテイ</t>
    </rPh>
    <phoneticPr fontId="3"/>
  </si>
  <si>
    <t>農地の保全に係る計画の策定</t>
    <rPh sb="0" eb="2">
      <t>ノウチ</t>
    </rPh>
    <rPh sb="3" eb="5">
      <t>ホゼン</t>
    </rPh>
    <rPh sb="6" eb="7">
      <t>カカ</t>
    </rPh>
    <rPh sb="8" eb="10">
      <t>ケイカク</t>
    </rPh>
    <rPh sb="11" eb="13">
      <t>サクテイ</t>
    </rPh>
    <phoneticPr fontId="3"/>
  </si>
  <si>
    <t>景観形成・
生活環境保全</t>
    <phoneticPr fontId="3"/>
  </si>
  <si>
    <t>景観形成計画、
生活環境保全計画の策定</t>
    <rPh sb="4" eb="6">
      <t>ケイカク</t>
    </rPh>
    <phoneticPr fontId="3"/>
  </si>
  <si>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3"/>
  </si>
  <si>
    <t>水田貯留機能増進・
地下水かん養</t>
    <phoneticPr fontId="3"/>
  </si>
  <si>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3"/>
  </si>
  <si>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3"/>
  </si>
  <si>
    <t>地下水かん養に係る地域計画の策定</t>
    <rPh sb="0" eb="3">
      <t>チカスイ</t>
    </rPh>
    <rPh sb="5" eb="6">
      <t>ヨウ</t>
    </rPh>
    <rPh sb="7" eb="8">
      <t>カカ</t>
    </rPh>
    <rPh sb="9" eb="11">
      <t>チイキ</t>
    </rPh>
    <rPh sb="11" eb="13">
      <t>ケイカク</t>
    </rPh>
    <rPh sb="14" eb="16">
      <t>サクテイ</t>
    </rPh>
    <phoneticPr fontId="3"/>
  </si>
  <si>
    <t>資源循環</t>
  </si>
  <si>
    <t>資源循環計画の策定</t>
  </si>
  <si>
    <t>資源循環に係る地域計画の策定</t>
    <rPh sb="0" eb="2">
      <t>シゲン</t>
    </rPh>
    <rPh sb="2" eb="4">
      <t>ジュンカン</t>
    </rPh>
    <rPh sb="5" eb="6">
      <t>カカ</t>
    </rPh>
    <rPh sb="7" eb="9">
      <t>チイキ</t>
    </rPh>
    <rPh sb="9" eb="11">
      <t>ケイカク</t>
    </rPh>
    <rPh sb="12" eb="14">
      <t>サクテイ</t>
    </rPh>
    <phoneticPr fontId="3"/>
  </si>
  <si>
    <t>生物の生息状況の把握</t>
  </si>
  <si>
    <t>生物の生息状況の把握</t>
    <rPh sb="0" eb="2">
      <t>セイブツ</t>
    </rPh>
    <rPh sb="3" eb="5">
      <t>セイソク</t>
    </rPh>
    <rPh sb="5" eb="7">
      <t>ジョウキョウ</t>
    </rPh>
    <rPh sb="8" eb="10">
      <t>ハアク</t>
    </rPh>
    <phoneticPr fontId="3"/>
  </si>
  <si>
    <t>外来種の駆除</t>
  </si>
  <si>
    <t>外来種の駆除</t>
    <rPh sb="0" eb="3">
      <t>ガイライシュ</t>
    </rPh>
    <rPh sb="4" eb="6">
      <t>クジョ</t>
    </rPh>
    <phoneticPr fontId="3"/>
  </si>
  <si>
    <t>その他（生態系保全）</t>
    <rPh sb="2" eb="3">
      <t>タ</t>
    </rPh>
    <rPh sb="4" eb="7">
      <t>セイタイケイ</t>
    </rPh>
    <rPh sb="7" eb="9">
      <t>ホゼン</t>
    </rPh>
    <phoneticPr fontId="3"/>
  </si>
  <si>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3"/>
  </si>
  <si>
    <t>水田を活用した生息環境の提供</t>
    <rPh sb="0" eb="2">
      <t>スイデン</t>
    </rPh>
    <rPh sb="3" eb="5">
      <t>カツヨウ</t>
    </rPh>
    <rPh sb="7" eb="9">
      <t>セイソク</t>
    </rPh>
    <rPh sb="9" eb="11">
      <t>カンキョウ</t>
    </rPh>
    <rPh sb="12" eb="14">
      <t>テイキョウ</t>
    </rPh>
    <phoneticPr fontId="3"/>
  </si>
  <si>
    <t>生物の生活史を考慮した適正管理</t>
    <rPh sb="0" eb="2">
      <t>セイブツ</t>
    </rPh>
    <rPh sb="3" eb="6">
      <t>セイカツシ</t>
    </rPh>
    <rPh sb="7" eb="9">
      <t>コウリョ</t>
    </rPh>
    <rPh sb="11" eb="13">
      <t>テキセイ</t>
    </rPh>
    <rPh sb="13" eb="15">
      <t>カンリ</t>
    </rPh>
    <phoneticPr fontId="3"/>
  </si>
  <si>
    <t>放流・植栽を通じた在来生物の育成</t>
    <rPh sb="0" eb="2">
      <t>ホウリュウ</t>
    </rPh>
    <rPh sb="3" eb="5">
      <t>ショクサイ</t>
    </rPh>
    <rPh sb="6" eb="7">
      <t>ツウ</t>
    </rPh>
    <rPh sb="9" eb="11">
      <t>ザイライ</t>
    </rPh>
    <rPh sb="11" eb="13">
      <t>セイブツ</t>
    </rPh>
    <rPh sb="14" eb="16">
      <t>イクセイ</t>
    </rPh>
    <phoneticPr fontId="3"/>
  </si>
  <si>
    <t>希少種の監視</t>
    <rPh sb="0" eb="3">
      <t>キショウシュ</t>
    </rPh>
    <rPh sb="4" eb="6">
      <t>カンシ</t>
    </rPh>
    <phoneticPr fontId="3"/>
  </si>
  <si>
    <t>水質保全</t>
    <rPh sb="0" eb="2">
      <t>スイシツ</t>
    </rPh>
    <rPh sb="2" eb="4">
      <t>ホゼン</t>
    </rPh>
    <phoneticPr fontId="3"/>
  </si>
  <si>
    <t>水質モニタリングの実施・記録管理</t>
  </si>
  <si>
    <t>水質モニタリングの実施・記録管理</t>
    <rPh sb="0" eb="2">
      <t>スイシツ</t>
    </rPh>
    <rPh sb="9" eb="11">
      <t>ジッシ</t>
    </rPh>
    <rPh sb="12" eb="14">
      <t>キロク</t>
    </rPh>
    <rPh sb="14" eb="16">
      <t>カンリ</t>
    </rPh>
    <phoneticPr fontId="3"/>
  </si>
  <si>
    <t>畑からの土砂流出対策</t>
    <rPh sb="0" eb="1">
      <t>ハタケ</t>
    </rPh>
    <rPh sb="4" eb="6">
      <t>ドシャ</t>
    </rPh>
    <rPh sb="6" eb="8">
      <t>リュウシュツ</t>
    </rPh>
    <rPh sb="8" eb="10">
      <t>タイサク</t>
    </rPh>
    <phoneticPr fontId="3"/>
  </si>
  <si>
    <t>排水路沿いの林地帯等の適正管理</t>
    <rPh sb="0" eb="3">
      <t>ハイスイロ</t>
    </rPh>
    <rPh sb="3" eb="4">
      <t>ゾ</t>
    </rPh>
    <rPh sb="6" eb="7">
      <t>リン</t>
    </rPh>
    <rPh sb="7" eb="9">
      <t>チタイ</t>
    </rPh>
    <rPh sb="9" eb="10">
      <t>トウ</t>
    </rPh>
    <rPh sb="11" eb="13">
      <t>テキセイ</t>
    </rPh>
    <rPh sb="13" eb="15">
      <t>カンリ</t>
    </rPh>
    <phoneticPr fontId="3"/>
  </si>
  <si>
    <t>沈砂池の適正管理</t>
    <rPh sb="0" eb="1">
      <t>チン</t>
    </rPh>
    <rPh sb="1" eb="2">
      <t>サ</t>
    </rPh>
    <rPh sb="2" eb="3">
      <t>イケ</t>
    </rPh>
    <rPh sb="4" eb="6">
      <t>テキセイ</t>
    </rPh>
    <rPh sb="6" eb="8">
      <t>カンリ</t>
    </rPh>
    <phoneticPr fontId="3"/>
  </si>
  <si>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3"/>
  </si>
  <si>
    <t>その他（水質保全）</t>
    <rPh sb="2" eb="3">
      <t>タ</t>
    </rPh>
    <rPh sb="4" eb="6">
      <t>スイシツ</t>
    </rPh>
    <rPh sb="6" eb="8">
      <t>ホゼン</t>
    </rPh>
    <phoneticPr fontId="3"/>
  </si>
  <si>
    <t>水質保全を考慮した施設の適正管理</t>
    <rPh sb="0" eb="2">
      <t>スイシツ</t>
    </rPh>
    <rPh sb="2" eb="4">
      <t>ホゼン</t>
    </rPh>
    <rPh sb="5" eb="7">
      <t>コウリョ</t>
    </rPh>
    <rPh sb="9" eb="11">
      <t>シセツ</t>
    </rPh>
    <rPh sb="12" eb="14">
      <t>テキセイ</t>
    </rPh>
    <rPh sb="14" eb="16">
      <t>カンリ</t>
    </rPh>
    <phoneticPr fontId="3"/>
  </si>
  <si>
    <t>水田からの排水（濁水）管理</t>
    <rPh sb="0" eb="2">
      <t>スイデン</t>
    </rPh>
    <rPh sb="5" eb="7">
      <t>ハイスイ</t>
    </rPh>
    <rPh sb="8" eb="10">
      <t>ダクスイ</t>
    </rPh>
    <rPh sb="11" eb="13">
      <t>カンリ</t>
    </rPh>
    <phoneticPr fontId="3"/>
  </si>
  <si>
    <t>循環かんがいの実施</t>
    <rPh sb="0" eb="2">
      <t>ジュンカン</t>
    </rPh>
    <rPh sb="7" eb="9">
      <t>ジッシ</t>
    </rPh>
    <phoneticPr fontId="3"/>
  </si>
  <si>
    <t>非かんがい期における通水</t>
    <rPh sb="0" eb="1">
      <t>ヒ</t>
    </rPh>
    <rPh sb="5" eb="6">
      <t>キ</t>
    </rPh>
    <rPh sb="10" eb="12">
      <t>ツウスイ</t>
    </rPh>
    <phoneticPr fontId="3"/>
  </si>
  <si>
    <t>管理作業の省力化による水資源の保全</t>
    <rPh sb="0" eb="2">
      <t>カンリ</t>
    </rPh>
    <rPh sb="2" eb="4">
      <t>サギョウ</t>
    </rPh>
    <rPh sb="5" eb="8">
      <t>ショウリョクカ</t>
    </rPh>
    <rPh sb="11" eb="14">
      <t>ミズシゲン</t>
    </rPh>
    <rPh sb="15" eb="17">
      <t>ホゼン</t>
    </rPh>
    <phoneticPr fontId="3"/>
  </si>
  <si>
    <t>植栽等の景観形成活動</t>
    <rPh sb="0" eb="2">
      <t>ショクサイ</t>
    </rPh>
    <rPh sb="2" eb="3">
      <t>トウ</t>
    </rPh>
    <rPh sb="4" eb="6">
      <t>ケイカン</t>
    </rPh>
    <rPh sb="6" eb="8">
      <t>ケイセイ</t>
    </rPh>
    <rPh sb="8" eb="10">
      <t>カツドウ</t>
    </rPh>
    <phoneticPr fontId="3"/>
  </si>
  <si>
    <t>景観形成のための施設への植栽等</t>
    <rPh sb="0" eb="2">
      <t>ケイカン</t>
    </rPh>
    <rPh sb="2" eb="4">
      <t>ケイセイ</t>
    </rPh>
    <rPh sb="8" eb="10">
      <t>シセツ</t>
    </rPh>
    <rPh sb="12" eb="14">
      <t>ショクサイ</t>
    </rPh>
    <rPh sb="14" eb="15">
      <t>トウ</t>
    </rPh>
    <phoneticPr fontId="3"/>
  </si>
  <si>
    <t>農用地等を活用した景観形成活動</t>
    <rPh sb="0" eb="3">
      <t>ノウヨウチ</t>
    </rPh>
    <rPh sb="3" eb="4">
      <t>トウ</t>
    </rPh>
    <rPh sb="5" eb="7">
      <t>カツヨウ</t>
    </rPh>
    <rPh sb="9" eb="11">
      <t>ケイカン</t>
    </rPh>
    <rPh sb="11" eb="13">
      <t>ケイセイ</t>
    </rPh>
    <rPh sb="13" eb="15">
      <t>カツドウ</t>
    </rPh>
    <phoneticPr fontId="3"/>
  </si>
  <si>
    <t>施設等の定期的な巡回点検・清掃</t>
  </si>
  <si>
    <t>施設等の定期的な巡回点検・清掃</t>
    <rPh sb="0" eb="2">
      <t>シセツ</t>
    </rPh>
    <rPh sb="2" eb="3">
      <t>トウ</t>
    </rPh>
    <rPh sb="4" eb="7">
      <t>テイキテキ</t>
    </rPh>
    <rPh sb="8" eb="10">
      <t>ジュンカイ</t>
    </rPh>
    <rPh sb="10" eb="12">
      <t>テンケン</t>
    </rPh>
    <rPh sb="13" eb="15">
      <t>セイソウ</t>
    </rPh>
    <phoneticPr fontId="3"/>
  </si>
  <si>
    <t>その他（景観形成・生活環境保全）</t>
    <rPh sb="2" eb="3">
      <t>タ</t>
    </rPh>
    <rPh sb="4" eb="6">
      <t>ケイカン</t>
    </rPh>
    <rPh sb="6" eb="8">
      <t>ケイセイ</t>
    </rPh>
    <rPh sb="9" eb="11">
      <t>セイカツ</t>
    </rPh>
    <rPh sb="11" eb="13">
      <t>カンキョウ</t>
    </rPh>
    <rPh sb="13" eb="15">
      <t>ホゼン</t>
    </rPh>
    <phoneticPr fontId="3"/>
  </si>
  <si>
    <t>農業用水の地域用水としての利用・管理</t>
    <rPh sb="0" eb="2">
      <t>ノウギョウ</t>
    </rPh>
    <rPh sb="2" eb="4">
      <t>ヨウスイ</t>
    </rPh>
    <rPh sb="5" eb="7">
      <t>チイキ</t>
    </rPh>
    <rPh sb="7" eb="9">
      <t>ヨウスイ</t>
    </rPh>
    <rPh sb="13" eb="15">
      <t>リヨウ</t>
    </rPh>
    <rPh sb="16" eb="18">
      <t>カンリ</t>
    </rPh>
    <phoneticPr fontId="3"/>
  </si>
  <si>
    <t>伝統的施設や農法の保全・実施</t>
    <rPh sb="0" eb="3">
      <t>デントウテキ</t>
    </rPh>
    <rPh sb="3" eb="5">
      <t>シセツ</t>
    </rPh>
    <rPh sb="6" eb="8">
      <t>ノウホウ</t>
    </rPh>
    <rPh sb="9" eb="11">
      <t>ホゼン</t>
    </rPh>
    <rPh sb="12" eb="14">
      <t>ジッシ</t>
    </rPh>
    <phoneticPr fontId="3"/>
  </si>
  <si>
    <t>農用地からの風塵の防止活動</t>
    <rPh sb="0" eb="3">
      <t>ノウヨウチ</t>
    </rPh>
    <rPh sb="6" eb="8">
      <t>フウジン</t>
    </rPh>
    <rPh sb="9" eb="11">
      <t>ボウシ</t>
    </rPh>
    <rPh sb="11" eb="13">
      <t>カツドウ</t>
    </rPh>
    <phoneticPr fontId="3"/>
  </si>
  <si>
    <t>水田の貯留機能向上活動</t>
  </si>
  <si>
    <t>水田の貯留機能向上活動</t>
    <rPh sb="0" eb="2">
      <t>スイデン</t>
    </rPh>
    <rPh sb="3" eb="5">
      <t>チョリュウ</t>
    </rPh>
    <rPh sb="5" eb="7">
      <t>キノウ</t>
    </rPh>
    <rPh sb="7" eb="9">
      <t>コウジョウ</t>
    </rPh>
    <rPh sb="9" eb="11">
      <t>カツドウ</t>
    </rPh>
    <phoneticPr fontId="3"/>
  </si>
  <si>
    <t>水田の地下水かん養機能向上活動、
水源かん養林の保全</t>
    <rPh sb="17" eb="19">
      <t>スイゲン</t>
    </rPh>
    <rPh sb="21" eb="22">
      <t>ヨウ</t>
    </rPh>
    <rPh sb="22" eb="23">
      <t>ハヤシ</t>
    </rPh>
    <rPh sb="24" eb="26">
      <t>ホゼン</t>
    </rPh>
    <phoneticPr fontId="3"/>
  </si>
  <si>
    <t>水田の地下水かん養機能向上活動</t>
    <rPh sb="0" eb="2">
      <t>スイデン</t>
    </rPh>
    <rPh sb="3" eb="6">
      <t>チカスイ</t>
    </rPh>
    <rPh sb="8" eb="9">
      <t>ヨウ</t>
    </rPh>
    <rPh sb="9" eb="11">
      <t>キノウ</t>
    </rPh>
    <rPh sb="11" eb="13">
      <t>コウジョウ</t>
    </rPh>
    <rPh sb="13" eb="15">
      <t>カツドウ</t>
    </rPh>
    <phoneticPr fontId="3"/>
  </si>
  <si>
    <t>水源かん養林の保全</t>
    <rPh sb="0" eb="2">
      <t>スイゲン</t>
    </rPh>
    <rPh sb="4" eb="5">
      <t>ヨウ</t>
    </rPh>
    <rPh sb="5" eb="6">
      <t>ハヤシ</t>
    </rPh>
    <rPh sb="7" eb="9">
      <t>ホゼン</t>
    </rPh>
    <phoneticPr fontId="3"/>
  </si>
  <si>
    <t>地域資源の活用・資源循環活動</t>
  </si>
  <si>
    <t>地域資源の活用・資源循環のための活動</t>
    <rPh sb="0" eb="2">
      <t>チイキ</t>
    </rPh>
    <rPh sb="2" eb="4">
      <t>シゲン</t>
    </rPh>
    <rPh sb="5" eb="7">
      <t>カツヨウ</t>
    </rPh>
    <rPh sb="8" eb="10">
      <t>シゲン</t>
    </rPh>
    <rPh sb="10" eb="12">
      <t>ジュンカン</t>
    </rPh>
    <rPh sb="16" eb="18">
      <t>カツドウ</t>
    </rPh>
    <phoneticPr fontId="3"/>
  </si>
  <si>
    <t>啓発・普及</t>
    <rPh sb="0" eb="2">
      <t>ケイハツ</t>
    </rPh>
    <rPh sb="3" eb="5">
      <t>フキュウ</t>
    </rPh>
    <phoneticPr fontId="3"/>
  </si>
  <si>
    <t>啓発・普及活動</t>
    <rPh sb="0" eb="2">
      <t>ケイハツ</t>
    </rPh>
    <rPh sb="3" eb="5">
      <t>フキュウ</t>
    </rPh>
    <rPh sb="5" eb="7">
      <t>カツドウ</t>
    </rPh>
    <phoneticPr fontId="3"/>
  </si>
  <si>
    <t>広報活動</t>
    <rPh sb="0" eb="2">
      <t>コウホウ</t>
    </rPh>
    <rPh sb="2" eb="4">
      <t>カツドウ</t>
    </rPh>
    <phoneticPr fontId="3"/>
  </si>
  <si>
    <t>啓発活動</t>
    <rPh sb="0" eb="2">
      <t>ケイハツ</t>
    </rPh>
    <rPh sb="2" eb="4">
      <t>カツドウ</t>
    </rPh>
    <phoneticPr fontId="3"/>
  </si>
  <si>
    <t>地域住民等との交流活動</t>
    <rPh sb="0" eb="2">
      <t>チイキ</t>
    </rPh>
    <rPh sb="2" eb="4">
      <t>ジュウミン</t>
    </rPh>
    <rPh sb="4" eb="5">
      <t>トウ</t>
    </rPh>
    <rPh sb="7" eb="9">
      <t>コウリュウ</t>
    </rPh>
    <rPh sb="9" eb="11">
      <t>カツドウ</t>
    </rPh>
    <phoneticPr fontId="3"/>
  </si>
  <si>
    <t>学校教育等との連携</t>
    <rPh sb="0" eb="2">
      <t>ガッコウ</t>
    </rPh>
    <rPh sb="2" eb="4">
      <t>キョウイク</t>
    </rPh>
    <rPh sb="4" eb="5">
      <t>トウ</t>
    </rPh>
    <rPh sb="7" eb="9">
      <t>レンケイ</t>
    </rPh>
    <phoneticPr fontId="3"/>
  </si>
  <si>
    <t>行政機関等との連携</t>
    <rPh sb="0" eb="2">
      <t>ギョウセイ</t>
    </rPh>
    <rPh sb="2" eb="4">
      <t>キカン</t>
    </rPh>
    <rPh sb="4" eb="5">
      <t>トウ</t>
    </rPh>
    <rPh sb="7" eb="9">
      <t>レンケイ</t>
    </rPh>
    <phoneticPr fontId="3"/>
  </si>
  <si>
    <t>地域内の規制等の取り決め</t>
    <rPh sb="0" eb="2">
      <t>チイキ</t>
    </rPh>
    <rPh sb="2" eb="3">
      <t>ナイ</t>
    </rPh>
    <rPh sb="4" eb="6">
      <t>キセイ</t>
    </rPh>
    <rPh sb="6" eb="7">
      <t>トウ</t>
    </rPh>
    <rPh sb="8" eb="9">
      <t>ト</t>
    </rPh>
    <rPh sb="10" eb="11">
      <t>キ</t>
    </rPh>
    <phoneticPr fontId="3"/>
  </si>
  <si>
    <t>（多面的機能の増進を図る活動）</t>
    <phoneticPr fontId="3"/>
  </si>
  <si>
    <t>増進活動</t>
    <phoneticPr fontId="3"/>
  </si>
  <si>
    <t>遊休農地の有効活用</t>
  </si>
  <si>
    <t>遊休農地の有効活用</t>
    <rPh sb="0" eb="2">
      <t>ユウキュウ</t>
    </rPh>
    <rPh sb="2" eb="4">
      <t>ノウチ</t>
    </rPh>
    <rPh sb="5" eb="7">
      <t>ユウコウ</t>
    </rPh>
    <rPh sb="7" eb="9">
      <t>カツヨウ</t>
    </rPh>
    <phoneticPr fontId="3"/>
  </si>
  <si>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3"/>
  </si>
  <si>
    <t>農地周りの共同活動の強化</t>
    <rPh sb="0" eb="2">
      <t>ノウチ</t>
    </rPh>
    <rPh sb="2" eb="3">
      <t>マワ</t>
    </rPh>
    <rPh sb="5" eb="7">
      <t>キョウドウ</t>
    </rPh>
    <rPh sb="7" eb="9">
      <t>カツドウ</t>
    </rPh>
    <rPh sb="10" eb="12">
      <t>キョウカ</t>
    </rPh>
    <phoneticPr fontId="3"/>
  </si>
  <si>
    <t>地域住民による直営施工</t>
  </si>
  <si>
    <t>地域住民による直営施工</t>
    <rPh sb="0" eb="2">
      <t>チイキ</t>
    </rPh>
    <rPh sb="2" eb="4">
      <t>ジュウミン</t>
    </rPh>
    <rPh sb="7" eb="9">
      <t>チョクエイ</t>
    </rPh>
    <rPh sb="9" eb="11">
      <t>セコウ</t>
    </rPh>
    <phoneticPr fontId="3"/>
  </si>
  <si>
    <t>防災・減災力の強化</t>
  </si>
  <si>
    <t>防災・減災力の強化</t>
    <rPh sb="0" eb="2">
      <t>ボウサイ</t>
    </rPh>
    <rPh sb="3" eb="5">
      <t>ゲンサイ</t>
    </rPh>
    <rPh sb="5" eb="6">
      <t>リョク</t>
    </rPh>
    <rPh sb="7" eb="9">
      <t>キョウカ</t>
    </rPh>
    <phoneticPr fontId="3"/>
  </si>
  <si>
    <t>農村環境保全活動の幅広い展開</t>
  </si>
  <si>
    <t>農村環境保全活動の幅広い展開</t>
    <rPh sb="0" eb="2">
      <t>ノウソン</t>
    </rPh>
    <rPh sb="2" eb="4">
      <t>カンキョウ</t>
    </rPh>
    <rPh sb="4" eb="6">
      <t>ホゼン</t>
    </rPh>
    <rPh sb="6" eb="8">
      <t>カツドウ</t>
    </rPh>
    <rPh sb="9" eb="11">
      <t>ハバヒロ</t>
    </rPh>
    <rPh sb="12" eb="14">
      <t>テンカイ</t>
    </rPh>
    <phoneticPr fontId="3"/>
  </si>
  <si>
    <t>やすらぎ・福祉及び教育機能の活用</t>
    <phoneticPr fontId="91"/>
  </si>
  <si>
    <t>医療・福祉との連携</t>
    <rPh sb="0" eb="2">
      <t>イリョウ</t>
    </rPh>
    <rPh sb="3" eb="5">
      <t>フクシ</t>
    </rPh>
    <rPh sb="7" eb="9">
      <t>レンケイ</t>
    </rPh>
    <phoneticPr fontId="3"/>
  </si>
  <si>
    <t>農村文化の伝承を通じた
農村コミュニティの強化</t>
    <phoneticPr fontId="3"/>
  </si>
  <si>
    <t>農村文化の伝承を通じた農村コミュニティの強化</t>
    <rPh sb="0" eb="2">
      <t>ノウソン</t>
    </rPh>
    <rPh sb="2" eb="4">
      <t>ブンカ</t>
    </rPh>
    <rPh sb="5" eb="7">
      <t>デンショウ</t>
    </rPh>
    <rPh sb="8" eb="9">
      <t>ツウ</t>
    </rPh>
    <rPh sb="11" eb="13">
      <t>ノウソン</t>
    </rPh>
    <rPh sb="20" eb="22">
      <t>キョウカ</t>
    </rPh>
    <phoneticPr fontId="3"/>
  </si>
  <si>
    <t>都道府県、市町村が特に認める活動</t>
    <rPh sb="0" eb="4">
      <t>トドウフケン</t>
    </rPh>
    <rPh sb="5" eb="8">
      <t>シチョウソン</t>
    </rPh>
    <rPh sb="9" eb="10">
      <t>トク</t>
    </rPh>
    <rPh sb="11" eb="12">
      <t>ミト</t>
    </rPh>
    <rPh sb="14" eb="16">
      <t>カツドウ</t>
    </rPh>
    <phoneticPr fontId="3"/>
  </si>
  <si>
    <t>広報活動・農的関係人口の拡大</t>
    <rPh sb="0" eb="2">
      <t>コウホウ</t>
    </rPh>
    <rPh sb="2" eb="4">
      <t>カツドウ</t>
    </rPh>
    <rPh sb="5" eb="11">
      <t>ノウテキカンケイジンコウ</t>
    </rPh>
    <rPh sb="12" eb="14">
      <t>カクダイ</t>
    </rPh>
    <phoneticPr fontId="3"/>
  </si>
  <si>
    <t>【資源向上活動（施設の長寿命化のための活動）】</t>
    <rPh sb="8" eb="10">
      <t>シセツ</t>
    </rPh>
    <rPh sb="11" eb="15">
      <t>チョウジュミョウカ</t>
    </rPh>
    <phoneticPr fontId="3"/>
  </si>
  <si>
    <t>３（長寿命化）</t>
    <rPh sb="2" eb="6">
      <t>チョウジュミョウカ</t>
    </rPh>
    <phoneticPr fontId="3"/>
  </si>
  <si>
    <t>水路の破損部分の補修</t>
    <rPh sb="0" eb="2">
      <t>スイロ</t>
    </rPh>
    <rPh sb="3" eb="5">
      <t>ハソン</t>
    </rPh>
    <rPh sb="5" eb="7">
      <t>ブブン</t>
    </rPh>
    <rPh sb="8" eb="10">
      <t>ホシュウ</t>
    </rPh>
    <phoneticPr fontId="3"/>
  </si>
  <si>
    <t>水路の老朽化部分の補修</t>
    <rPh sb="0" eb="2">
      <t>スイロ</t>
    </rPh>
    <rPh sb="3" eb="6">
      <t>ロウキュウカ</t>
    </rPh>
    <rPh sb="6" eb="8">
      <t>ブブン</t>
    </rPh>
    <rPh sb="9" eb="11">
      <t>ホシュウ</t>
    </rPh>
    <phoneticPr fontId="3"/>
  </si>
  <si>
    <t>水路側壁の嵩上げ</t>
    <rPh sb="0" eb="2">
      <t>スイロ</t>
    </rPh>
    <rPh sb="2" eb="4">
      <t>ソクヘキ</t>
    </rPh>
    <rPh sb="5" eb="7">
      <t>カサア</t>
    </rPh>
    <phoneticPr fontId="3"/>
  </si>
  <si>
    <t>U字フリューム等既設水路の再布設</t>
    <rPh sb="1" eb="2">
      <t>ジ</t>
    </rPh>
    <rPh sb="7" eb="8">
      <t>トウ</t>
    </rPh>
    <rPh sb="8" eb="10">
      <t>キセツ</t>
    </rPh>
    <rPh sb="10" eb="12">
      <t>スイロ</t>
    </rPh>
    <rPh sb="13" eb="14">
      <t>サイ</t>
    </rPh>
    <rPh sb="14" eb="16">
      <t>フセツ</t>
    </rPh>
    <phoneticPr fontId="3"/>
  </si>
  <si>
    <t>集水枡、分水枡の補修</t>
    <rPh sb="0" eb="2">
      <t>シュウスイ</t>
    </rPh>
    <rPh sb="2" eb="3">
      <t>マス</t>
    </rPh>
    <rPh sb="4" eb="6">
      <t>ブンスイ</t>
    </rPh>
    <rPh sb="6" eb="7">
      <t>マス</t>
    </rPh>
    <rPh sb="8" eb="10">
      <t>ホシュウ</t>
    </rPh>
    <phoneticPr fontId="3"/>
  </si>
  <si>
    <t>ゲート、ポンプの補修</t>
    <rPh sb="8" eb="10">
      <t>ホシュウ</t>
    </rPh>
    <phoneticPr fontId="3"/>
  </si>
  <si>
    <t>安全施設の補修</t>
    <rPh sb="0" eb="2">
      <t>アンゼン</t>
    </rPh>
    <rPh sb="2" eb="4">
      <t>シセツ</t>
    </rPh>
    <rPh sb="5" eb="7">
      <t>ホシュウ</t>
    </rPh>
    <phoneticPr fontId="3"/>
  </si>
  <si>
    <t>水路の更新等</t>
    <rPh sb="0" eb="2">
      <t>スイロ</t>
    </rPh>
    <rPh sb="3" eb="5">
      <t>コウシン</t>
    </rPh>
    <rPh sb="5" eb="6">
      <t>トウ</t>
    </rPh>
    <phoneticPr fontId="3"/>
  </si>
  <si>
    <t>素掘り水路からコンクリート水路への更新</t>
    <rPh sb="0" eb="2">
      <t>スボ</t>
    </rPh>
    <rPh sb="3" eb="5">
      <t>スイロ</t>
    </rPh>
    <rPh sb="13" eb="15">
      <t>スイロ</t>
    </rPh>
    <rPh sb="17" eb="19">
      <t>コウシン</t>
    </rPh>
    <phoneticPr fontId="3"/>
  </si>
  <si>
    <t>水路の更新</t>
    <rPh sb="0" eb="2">
      <t>スイロ</t>
    </rPh>
    <rPh sb="3" eb="5">
      <t>コウシン</t>
    </rPh>
    <phoneticPr fontId="3"/>
  </si>
  <si>
    <t>ゲート、ポンプの更新</t>
    <rPh sb="8" eb="10">
      <t>コウシン</t>
    </rPh>
    <phoneticPr fontId="3"/>
  </si>
  <si>
    <t>安全施設の設置</t>
    <rPh sb="0" eb="2">
      <t>アンゼン</t>
    </rPh>
    <rPh sb="2" eb="4">
      <t>シセツ</t>
    </rPh>
    <rPh sb="5" eb="7">
      <t>セッチ</t>
    </rPh>
    <phoneticPr fontId="3"/>
  </si>
  <si>
    <t>農道路肩、農道法面の補修</t>
    <rPh sb="0" eb="2">
      <t>ノウドウ</t>
    </rPh>
    <rPh sb="2" eb="4">
      <t>ロカタ</t>
    </rPh>
    <rPh sb="5" eb="7">
      <t>ノウドウ</t>
    </rPh>
    <rPh sb="7" eb="9">
      <t>ノリメン</t>
    </rPh>
    <rPh sb="10" eb="12">
      <t>ホシュウ</t>
    </rPh>
    <phoneticPr fontId="3"/>
  </si>
  <si>
    <t>舗装の打換え（一部）</t>
    <rPh sb="0" eb="2">
      <t>ホソウ</t>
    </rPh>
    <rPh sb="3" eb="4">
      <t>ウ</t>
    </rPh>
    <rPh sb="4" eb="5">
      <t>カ</t>
    </rPh>
    <rPh sb="7" eb="9">
      <t>イチブ</t>
    </rPh>
    <phoneticPr fontId="3"/>
  </si>
  <si>
    <t>農道側溝の補修</t>
    <rPh sb="0" eb="2">
      <t>ノウドウ</t>
    </rPh>
    <rPh sb="2" eb="4">
      <t>ソッコウ</t>
    </rPh>
    <rPh sb="5" eb="7">
      <t>ホシュウ</t>
    </rPh>
    <phoneticPr fontId="3"/>
  </si>
  <si>
    <t>農道の更新等</t>
    <rPh sb="0" eb="2">
      <t>ノウドウ</t>
    </rPh>
    <rPh sb="3" eb="5">
      <t>コウシン</t>
    </rPh>
    <rPh sb="5" eb="6">
      <t>トウ</t>
    </rPh>
    <phoneticPr fontId="3"/>
  </si>
  <si>
    <t>未舗装農道を舗装（砂利、コンクリート、アスファルト）</t>
    <rPh sb="0" eb="1">
      <t>ミ</t>
    </rPh>
    <rPh sb="1" eb="3">
      <t>ホソウ</t>
    </rPh>
    <rPh sb="3" eb="5">
      <t>ノウドウ</t>
    </rPh>
    <rPh sb="6" eb="8">
      <t>ホソウ</t>
    </rPh>
    <rPh sb="9" eb="11">
      <t>ジャリ</t>
    </rPh>
    <phoneticPr fontId="3"/>
  </si>
  <si>
    <t>側溝蓋の設置</t>
    <rPh sb="0" eb="2">
      <t>ソッコウ</t>
    </rPh>
    <rPh sb="2" eb="3">
      <t>フタ</t>
    </rPh>
    <rPh sb="4" eb="6">
      <t>セッチ</t>
    </rPh>
    <phoneticPr fontId="3"/>
  </si>
  <si>
    <t>土側溝をコンクリート側溝に更新</t>
    <rPh sb="0" eb="1">
      <t>ツチ</t>
    </rPh>
    <rPh sb="1" eb="3">
      <t>ソッコウ</t>
    </rPh>
    <rPh sb="10" eb="12">
      <t>ソッコウ</t>
    </rPh>
    <rPh sb="13" eb="15">
      <t>コウシン</t>
    </rPh>
    <phoneticPr fontId="3"/>
  </si>
  <si>
    <t>ため池の補修</t>
    <rPh sb="2" eb="3">
      <t>イケ</t>
    </rPh>
    <rPh sb="4" eb="6">
      <t>ホシュウ</t>
    </rPh>
    <phoneticPr fontId="3"/>
  </si>
  <si>
    <t>洗掘箇所の補修</t>
    <rPh sb="0" eb="1">
      <t>アラ</t>
    </rPh>
    <rPh sb="1" eb="2">
      <t>ホ</t>
    </rPh>
    <rPh sb="2" eb="4">
      <t>カショ</t>
    </rPh>
    <rPh sb="5" eb="7">
      <t>ホシュウ</t>
    </rPh>
    <phoneticPr fontId="3"/>
  </si>
  <si>
    <t>漏水箇所の補修</t>
    <rPh sb="0" eb="2">
      <t>ロウスイ</t>
    </rPh>
    <rPh sb="2" eb="4">
      <t>カショ</t>
    </rPh>
    <rPh sb="5" eb="7">
      <t>ホシュウ</t>
    </rPh>
    <phoneticPr fontId="3"/>
  </si>
  <si>
    <t>取水施設の補修</t>
    <rPh sb="0" eb="2">
      <t>シュスイ</t>
    </rPh>
    <rPh sb="2" eb="4">
      <t>シセツ</t>
    </rPh>
    <rPh sb="5" eb="7">
      <t>ホシュウ</t>
    </rPh>
    <phoneticPr fontId="3"/>
  </si>
  <si>
    <t>洪水吐の補修</t>
    <rPh sb="0" eb="2">
      <t>コウズイ</t>
    </rPh>
    <rPh sb="2" eb="3">
      <t>ハ</t>
    </rPh>
    <rPh sb="4" eb="6">
      <t>ホシュウ</t>
    </rPh>
    <phoneticPr fontId="3"/>
  </si>
  <si>
    <t>ため池（附帯施設）の更新等</t>
    <rPh sb="2" eb="3">
      <t>イケ</t>
    </rPh>
    <rPh sb="4" eb="6">
      <t>フタイ</t>
    </rPh>
    <rPh sb="6" eb="8">
      <t>シセツ</t>
    </rPh>
    <rPh sb="10" eb="12">
      <t>コウシン</t>
    </rPh>
    <rPh sb="12" eb="13">
      <t>トウ</t>
    </rPh>
    <phoneticPr fontId="3"/>
  </si>
  <si>
    <t>ゲート・バルブの更新</t>
    <rPh sb="8" eb="10">
      <t>コウシン</t>
    </rPh>
    <phoneticPr fontId="3"/>
  </si>
  <si>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</si>
  <si>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</si>
  <si>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</si>
  <si>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←活動記録に活動項目番号が入力された回数をカウントし、これをもとに実施状況報告書の「実施欄」の○、×を判定しています。</t>
    <rPh sb="6" eb="8">
      <t>カツドウ</t>
    </rPh>
    <rPh sb="8" eb="10">
      <t>コウモク</t>
    </rPh>
    <rPh sb="51" eb="53">
      <t>ハンテイ</t>
    </rPh>
    <phoneticPr fontId="2"/>
  </si>
  <si>
    <r>
      <t>都道府県の要綱基本方針において活動項目を追加した場合の設定方法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カツドウ</t>
    </rPh>
    <rPh sb="17" eb="19">
      <t>コウモク</t>
    </rPh>
    <rPh sb="20" eb="22">
      <t>ツイカ</t>
    </rPh>
    <rPh sb="24" eb="26">
      <t>バアイ</t>
    </rPh>
    <rPh sb="27" eb="29">
      <t>セッテイ</t>
    </rPh>
    <rPh sb="29" eb="31">
      <t>ホウホウ</t>
    </rPh>
    <rPh sb="32" eb="33">
      <t>ケン</t>
    </rPh>
    <rPh sb="34" eb="37">
      <t>タントウシャ</t>
    </rPh>
    <rPh sb="38" eb="40">
      <t>サギョウ</t>
    </rPh>
    <phoneticPr fontId="2"/>
  </si>
  <si>
    <t>A.■か□</t>
    <phoneticPr fontId="3"/>
  </si>
  <si>
    <t>B.○か空白</t>
    <rPh sb="4" eb="6">
      <t>クウハク</t>
    </rPh>
    <phoneticPr fontId="3"/>
  </si>
  <si>
    <t>C.○か－か×</t>
    <phoneticPr fontId="3"/>
  </si>
  <si>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</si>
  <si>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</si>
  <si>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t>
    <rPh sb="2" eb="4">
      <t>シセツ</t>
    </rPh>
    <phoneticPr fontId="2"/>
  </si>
  <si>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</si>
  <si>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</si>
  <si>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</si>
  <si>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</si>
  <si>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番号</t>
    <rPh sb="0" eb="2">
      <t>バンゴウ</t>
    </rPh>
    <phoneticPr fontId="2"/>
  </si>
  <si>
    <t>活動区分</t>
    <rPh sb="0" eb="2">
      <t>カツドウ</t>
    </rPh>
    <rPh sb="2" eb="4">
      <t>クブン</t>
    </rPh>
    <phoneticPr fontId="2"/>
  </si>
  <si>
    <t>要綱基本方針において活動項目を追加した場合、以下の方法により修正することができます。</t>
    <rPh sb="0" eb="2">
      <t>ヨウコウ</t>
    </rPh>
    <rPh sb="2" eb="4">
      <t>キホン</t>
    </rPh>
    <rPh sb="4" eb="6">
      <t>ホウシン</t>
    </rPh>
    <rPh sb="10" eb="12">
      <t>カツドウ</t>
    </rPh>
    <rPh sb="12" eb="14">
      <t>コウモク</t>
    </rPh>
    <rPh sb="15" eb="17">
      <t>ツイカ</t>
    </rPh>
    <rPh sb="19" eb="20">
      <t>バ</t>
    </rPh>
    <rPh sb="20" eb="21">
      <t>ゴウ</t>
    </rPh>
    <rPh sb="22" eb="24">
      <t>イカ</t>
    </rPh>
    <rPh sb="25" eb="27">
      <t>ホウホウ</t>
    </rPh>
    <rPh sb="30" eb="32">
      <t>シュウセイ</t>
    </rPh>
    <phoneticPr fontId="2"/>
  </si>
  <si>
    <t>生態系保全</t>
    <rPh sb="0" eb="3">
      <t>セイタイケイ</t>
    </rPh>
    <rPh sb="3" eb="5">
      <t>ホゼン</t>
    </rPh>
    <phoneticPr fontId="2"/>
  </si>
  <si>
    <t>循環かんがいによる水質保全</t>
    <rPh sb="0" eb="2">
      <t>ジュンカン</t>
    </rPh>
    <rPh sb="9" eb="11">
      <t>スイシツ</t>
    </rPh>
    <rPh sb="11" eb="13">
      <t>ホゼン</t>
    </rPh>
    <phoneticPr fontId="2"/>
  </si>
  <si>
    <t>水路</t>
    <rPh sb="0" eb="2">
      <t>スイロ</t>
    </rPh>
    <phoneticPr fontId="2"/>
  </si>
  <si>
    <t>km</t>
    <phoneticPr fontId="2"/>
  </si>
  <si>
    <t>１.農業者個人</t>
    <rPh sb="2" eb="5">
      <t>ノウギョウシャ</t>
    </rPh>
    <rPh sb="5" eb="7">
      <t>コジン</t>
    </rPh>
    <phoneticPr fontId="2"/>
  </si>
  <si>
    <t>200 事務処理</t>
  </si>
  <si>
    <t>●共通：活動記録で、追加した活動番号を入力できるようにする</t>
    <rPh sb="1" eb="3">
      <t>キョウツウ</t>
    </rPh>
    <rPh sb="4" eb="6">
      <t>カツドウ</t>
    </rPh>
    <rPh sb="6" eb="8">
      <t>キロク</t>
    </rPh>
    <rPh sb="10" eb="12">
      <t>ツイカ</t>
    </rPh>
    <rPh sb="14" eb="16">
      <t>カツドウ</t>
    </rPh>
    <rPh sb="16" eb="18">
      <t>バンゴウ</t>
    </rPh>
    <rPh sb="19" eb="21">
      <t>ニュウリョク</t>
    </rPh>
    <phoneticPr fontId="2"/>
  </si>
  <si>
    <t>□</t>
    <phoneticPr fontId="3"/>
  </si>
  <si>
    <t>－</t>
    <phoneticPr fontId="2"/>
  </si>
  <si>
    <t>水質保全</t>
    <rPh sb="0" eb="2">
      <t>スイシツ</t>
    </rPh>
    <rPh sb="2" eb="4">
      <t>ホゼン</t>
    </rPh>
    <phoneticPr fontId="2"/>
  </si>
  <si>
    <t>浄化水路による水質保全</t>
    <rPh sb="0" eb="2">
      <t>ジョウカ</t>
    </rPh>
    <rPh sb="2" eb="4">
      <t>スイロ</t>
    </rPh>
    <rPh sb="7" eb="9">
      <t>スイシツ</t>
    </rPh>
    <rPh sb="9" eb="11">
      <t>ホゼン</t>
    </rPh>
    <phoneticPr fontId="2"/>
  </si>
  <si>
    <t>農道</t>
    <rPh sb="0" eb="2">
      <t>ノウドウ</t>
    </rPh>
    <phoneticPr fontId="2"/>
  </si>
  <si>
    <t>箇所</t>
    <rPh sb="0" eb="2">
      <t>カショ</t>
    </rPh>
    <phoneticPr fontId="2"/>
  </si>
  <si>
    <t>２.農事組合法人</t>
    <rPh sb="2" eb="4">
      <t>ノウジ</t>
    </rPh>
    <rPh sb="4" eb="6">
      <t>クミアイ</t>
    </rPh>
    <rPh sb="6" eb="8">
      <t>ホウジン</t>
    </rPh>
    <phoneticPr fontId="2"/>
  </si>
  <si>
    <t>会議</t>
    <rPh sb="0" eb="2">
      <t>カイギ</t>
    </rPh>
    <phoneticPr fontId="3"/>
  </si>
  <si>
    <t>300 会議</t>
  </si>
  <si>
    <t>　１）「取組番号早見表シート」及び「取組番号シート」に番号、支払区分、活動区分、活動項目を追加する。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クブン</t>
    </rPh>
    <rPh sb="40" eb="42">
      <t>カツドウ</t>
    </rPh>
    <rPh sb="42" eb="44">
      <t>コウモク</t>
    </rPh>
    <rPh sb="45" eb="47">
      <t>ツイカ</t>
    </rPh>
    <phoneticPr fontId="2"/>
  </si>
  <si>
    <t>×</t>
    <phoneticPr fontId="2"/>
  </si>
  <si>
    <t>景観形成・生活環境保全</t>
    <rPh sb="0" eb="2">
      <t>ケイカン</t>
    </rPh>
    <rPh sb="2" eb="4">
      <t>ケイセイ</t>
    </rPh>
    <rPh sb="5" eb="7">
      <t>セイカツ</t>
    </rPh>
    <rPh sb="7" eb="9">
      <t>カンキョウ</t>
    </rPh>
    <rPh sb="9" eb="11">
      <t>ホゼン</t>
    </rPh>
    <phoneticPr fontId="2"/>
  </si>
  <si>
    <t>地下水かん養</t>
    <rPh sb="0" eb="3">
      <t>チカスイ</t>
    </rPh>
    <rPh sb="5" eb="6">
      <t>ヨウ</t>
    </rPh>
    <phoneticPr fontId="2"/>
  </si>
  <si>
    <t>ため池</t>
    <rPh sb="2" eb="3">
      <t>イケ</t>
    </rPh>
    <phoneticPr fontId="2"/>
  </si>
  <si>
    <t>３.営農組合</t>
    <rPh sb="2" eb="4">
      <t>エイノウ</t>
    </rPh>
    <rPh sb="4" eb="6">
      <t>クミアイ</t>
    </rPh>
    <phoneticPr fontId="2"/>
  </si>
  <si>
    <t>　２）「選択肢」シートのK列～O列の72行以降に行を挿入し、追加した活動番号、支払区分、活動区分、活動項目を入力する。</t>
    <rPh sb="4" eb="7">
      <t>センタクシ</t>
    </rPh>
    <rPh sb="13" eb="14">
      <t>レツ</t>
    </rPh>
    <rPh sb="16" eb="17">
      <t>レツ</t>
    </rPh>
    <rPh sb="20" eb="21">
      <t>ギョウ</t>
    </rPh>
    <rPh sb="21" eb="23">
      <t>イコウ</t>
    </rPh>
    <rPh sb="24" eb="25">
      <t>ギョウ</t>
    </rPh>
    <rPh sb="26" eb="28">
      <t>ソウニュウ</t>
    </rPh>
    <rPh sb="30" eb="32">
      <t>ツイカ</t>
    </rPh>
    <rPh sb="34" eb="36">
      <t>カツドウ</t>
    </rPh>
    <rPh sb="36" eb="38">
      <t>バンゴウ</t>
    </rPh>
    <rPh sb="39" eb="41">
      <t>シハライ</t>
    </rPh>
    <rPh sb="41" eb="43">
      <t>クブン</t>
    </rPh>
    <rPh sb="44" eb="46">
      <t>カツドウ</t>
    </rPh>
    <rPh sb="46" eb="48">
      <t>クブン</t>
    </rPh>
    <rPh sb="49" eb="51">
      <t>カツドウ</t>
    </rPh>
    <rPh sb="51" eb="53">
      <t>コウモク</t>
    </rPh>
    <rPh sb="54" eb="56">
      <t>ニュウリョク</t>
    </rPh>
    <phoneticPr fontId="2"/>
  </si>
  <si>
    <t>水田貯留・地下水かん養</t>
    <rPh sb="0" eb="2">
      <t>スイデン</t>
    </rPh>
    <rPh sb="2" eb="4">
      <t>チョリュウ</t>
    </rPh>
    <rPh sb="5" eb="8">
      <t>チカスイ</t>
    </rPh>
    <rPh sb="10" eb="11">
      <t>ヨウ</t>
    </rPh>
    <phoneticPr fontId="2"/>
  </si>
  <si>
    <t>持続的な水管理</t>
    <rPh sb="0" eb="3">
      <t>ジゾクテキ</t>
    </rPh>
    <rPh sb="4" eb="5">
      <t>ミズ</t>
    </rPh>
    <rPh sb="5" eb="7">
      <t>カンリ</t>
    </rPh>
    <phoneticPr fontId="2"/>
  </si>
  <si>
    <t>４.その他の農業者団体</t>
    <rPh sb="4" eb="5">
      <t>タ</t>
    </rPh>
    <rPh sb="6" eb="9">
      <t>ノウギョウシャ</t>
    </rPh>
    <rPh sb="9" eb="11">
      <t>ダンタイ</t>
    </rPh>
    <phoneticPr fontId="2"/>
  </si>
  <si>
    <t>農地維持</t>
    <rPh sb="0" eb="2">
      <t>ノウチ</t>
    </rPh>
    <rPh sb="2" eb="4">
      <t>イジ</t>
    </rPh>
    <phoneticPr fontId="3"/>
  </si>
  <si>
    <t>点検・計画策定</t>
    <rPh sb="0" eb="2">
      <t>テンケン</t>
    </rPh>
    <rPh sb="3" eb="5">
      <t>ケイカク</t>
    </rPh>
    <rPh sb="5" eb="7">
      <t>サクテイ</t>
    </rPh>
    <phoneticPr fontId="3"/>
  </si>
  <si>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</si>
  <si>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</si>
  <si>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資源循環</t>
    <rPh sb="0" eb="2">
      <t>シゲン</t>
    </rPh>
    <rPh sb="2" eb="4">
      <t>ジュンカン</t>
    </rPh>
    <phoneticPr fontId="2"/>
  </si>
  <si>
    <t>土壌流出防止</t>
    <rPh sb="0" eb="2">
      <t>ドジョウ</t>
    </rPh>
    <rPh sb="2" eb="4">
      <t>リュウシュツ</t>
    </rPh>
    <rPh sb="4" eb="6">
      <t>ボウシ</t>
    </rPh>
    <phoneticPr fontId="2"/>
  </si>
  <si>
    <t>５.農業者以外個人</t>
    <rPh sb="2" eb="5">
      <t>ノウギョウシャ</t>
    </rPh>
    <rPh sb="5" eb="7">
      <t>イガイ</t>
    </rPh>
    <rPh sb="7" eb="9">
      <t>コジン</t>
    </rPh>
    <phoneticPr fontId="2"/>
  </si>
  <si>
    <t>2 年度活動計画の策定</t>
  </si>
  <si>
    <t>　　　（この作業により、活動記録に活動番号が入力された回数がＰ列に入力され、これをもとに実施状況報告書の「実施欄」の○、×を判定します。）</t>
    <rPh sb="6" eb="8">
      <t>サギョウ</t>
    </rPh>
    <rPh sb="17" eb="19">
      <t>カツドウ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</si>
  <si>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生物多様性の回復</t>
    <rPh sb="0" eb="2">
      <t>セイブツ</t>
    </rPh>
    <rPh sb="2" eb="5">
      <t>タヨウセイ</t>
    </rPh>
    <rPh sb="6" eb="8">
      <t>カイフク</t>
    </rPh>
    <phoneticPr fontId="2"/>
  </si>
  <si>
    <t>６.自治会</t>
    <rPh sb="2" eb="5">
      <t>ジチカイ</t>
    </rPh>
    <phoneticPr fontId="2"/>
  </si>
  <si>
    <t>3 事務・組織運営等に関する研修、機械の安全使用に関する研修</t>
    <phoneticPr fontId="91"/>
  </si>
  <si>
    <t>水環境の回復</t>
    <rPh sb="0" eb="3">
      <t>ミズカンキョウ</t>
    </rPh>
    <rPh sb="4" eb="6">
      <t>カイフク</t>
    </rPh>
    <phoneticPr fontId="2"/>
  </si>
  <si>
    <t>７.女性会</t>
    <rPh sb="2" eb="5">
      <t>ジョセイカイ</t>
    </rPh>
    <phoneticPr fontId="2"/>
  </si>
  <si>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</si>
  <si>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</si>
  <si>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持続的な畦畔管理</t>
    <rPh sb="0" eb="3">
      <t>ジゾクテキ</t>
    </rPh>
    <rPh sb="4" eb="6">
      <t>ケイハン</t>
    </rPh>
    <rPh sb="6" eb="8">
      <t>カンリ</t>
    </rPh>
    <phoneticPr fontId="2"/>
  </si>
  <si>
    <t>８.子供会</t>
    <rPh sb="2" eb="5">
      <t>コドモカイ</t>
    </rPh>
    <phoneticPr fontId="2"/>
  </si>
  <si>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</si>
  <si>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</si>
  <si>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専門家の指導</t>
    <rPh sb="0" eb="3">
      <t>センモンカ</t>
    </rPh>
    <rPh sb="4" eb="6">
      <t>シドウ</t>
    </rPh>
    <phoneticPr fontId="2"/>
  </si>
  <si>
    <t>９.土地改良区</t>
    <rPh sb="2" eb="4">
      <t>トチ</t>
    </rPh>
    <rPh sb="4" eb="7">
      <t>カイリョウク</t>
    </rPh>
    <phoneticPr fontId="2"/>
  </si>
  <si>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</si>
  <si>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</si>
  <si>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10.JA</t>
    <phoneticPr fontId="2"/>
  </si>
  <si>
    <t>7 水路の草刈り</t>
  </si>
  <si>
    <t>　１）「選択肢」シートのQ列の「50　地域資源の～」の下に番号と活動項目を入力する。</t>
    <rPh sb="13" eb="14">
      <t>レツ</t>
    </rPh>
    <rPh sb="19" eb="21">
      <t>チイキ</t>
    </rPh>
    <rPh sb="21" eb="23">
      <t>シゲン</t>
    </rPh>
    <rPh sb="27" eb="28">
      <t>シタ</t>
    </rPh>
    <rPh sb="29" eb="31">
      <t>バンゴウ</t>
    </rPh>
    <rPh sb="32" eb="34">
      <t>カツドウ</t>
    </rPh>
    <rPh sb="34" eb="36">
      <t>コウモク</t>
    </rPh>
    <rPh sb="37" eb="39">
      <t>ニュウリョク</t>
    </rPh>
    <phoneticPr fontId="2"/>
  </si>
  <si>
    <t>11.学校・PTA</t>
    <rPh sb="3" eb="5">
      <t>ガッコウ</t>
    </rPh>
    <phoneticPr fontId="2"/>
  </si>
  <si>
    <t>8 水路の泥上げ</t>
  </si>
  <si>
    <t>　　　　このとき、「●共通」で入力した活動項目名と同じになるように注意してください。</t>
    <rPh sb="11" eb="13">
      <t>キョウツウ</t>
    </rPh>
    <rPh sb="15" eb="17">
      <t>ニュウリョク</t>
    </rPh>
    <rPh sb="19" eb="21">
      <t>カツドウ</t>
    </rPh>
    <rPh sb="21" eb="23">
      <t>コウモク</t>
    </rPh>
    <rPh sb="23" eb="24">
      <t>メイ</t>
    </rPh>
    <rPh sb="25" eb="26">
      <t>オナ</t>
    </rPh>
    <rPh sb="33" eb="35">
      <t>チュウイ</t>
    </rPh>
    <phoneticPr fontId="2"/>
  </si>
  <si>
    <t>12.NPO</t>
    <phoneticPr fontId="2"/>
  </si>
  <si>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</si>
  <si>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</si>
  <si>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13.その他の農業者以外団体</t>
    <rPh sb="5" eb="6">
      <t>タ</t>
    </rPh>
    <rPh sb="7" eb="10">
      <t>ノウギョウシャ</t>
    </rPh>
    <rPh sb="10" eb="12">
      <t>イガイ</t>
    </rPh>
    <rPh sb="12" eb="14">
      <t>ダンタイ</t>
    </rPh>
    <phoneticPr fontId="2"/>
  </si>
  <si>
    <t>10 農道の草刈り</t>
  </si>
  <si>
    <t>　３）参照範囲に追加した活動項目を含むよう範囲を選択し直し、確定する。</t>
    <rPh sb="3" eb="5">
      <t>サンショウ</t>
    </rPh>
    <rPh sb="5" eb="7">
      <t>ハンイ</t>
    </rPh>
    <rPh sb="8" eb="10">
      <t>ツイカ</t>
    </rPh>
    <rPh sb="12" eb="14">
      <t>カツドウ</t>
    </rPh>
    <rPh sb="14" eb="16">
      <t>コウモク</t>
    </rPh>
    <rPh sb="17" eb="18">
      <t>フク</t>
    </rPh>
    <rPh sb="21" eb="23">
      <t>ハンイ</t>
    </rPh>
    <rPh sb="24" eb="26">
      <t>センタク</t>
    </rPh>
    <rPh sb="27" eb="28">
      <t>ナオ</t>
    </rPh>
    <rPh sb="30" eb="32">
      <t>カクテイ</t>
    </rPh>
    <phoneticPr fontId="2"/>
  </si>
  <si>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</si>
  <si>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</si>
  <si>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</si>
  <si>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</si>
  <si>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2"/>
  </si>
  <si>
    <t>14 ため池の泥上げ</t>
  </si>
  <si>
    <t>　１）「選択肢」シートのR列の「59　都道府県、～」の下に番号と活動項目を入力する。</t>
    <rPh sb="13" eb="14">
      <t>レツ</t>
    </rPh>
    <rPh sb="19" eb="23">
      <t>トドウフケン</t>
    </rPh>
    <rPh sb="27" eb="28">
      <t>シタ</t>
    </rPh>
    <rPh sb="29" eb="31">
      <t>バンゴウ</t>
    </rPh>
    <rPh sb="32" eb="34">
      <t>カツドウ</t>
    </rPh>
    <rPh sb="34" eb="36">
      <t>コウモク</t>
    </rPh>
    <rPh sb="37" eb="39">
      <t>ニュウリョク</t>
    </rPh>
    <phoneticPr fontId="2"/>
  </si>
  <si>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</si>
  <si>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</si>
  <si>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</si>
  <si>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2"/>
  </si>
  <si>
    <t>推進活動</t>
    <rPh sb="0" eb="2">
      <t>スイシン</t>
    </rPh>
    <rPh sb="2" eb="4">
      <t>カツドウ</t>
    </rPh>
    <phoneticPr fontId="3"/>
  </si>
  <si>
    <t>17 農業者の検討会の開催</t>
  </si>
  <si>
    <t>　　　　「データ」タブの「データの入力規則」を選択する。</t>
    <phoneticPr fontId="2"/>
  </si>
  <si>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</si>
  <si>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2"/>
  </si>
  <si>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</si>
  <si>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2"/>
  </si>
  <si>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</si>
  <si>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</si>
  <si>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</si>
  <si>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</si>
  <si>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2"/>
  </si>
  <si>
    <t>23 その他</t>
  </si>
  <si>
    <t>　　　新たに行を追加し、追加した活動項目を入力する。</t>
    <rPh sb="16" eb="18">
      <t>カツドウ</t>
    </rPh>
    <rPh sb="18" eb="20">
      <t>コウモク</t>
    </rPh>
    <rPh sb="21" eb="23">
      <t>ニュウリョク</t>
    </rPh>
    <phoneticPr fontId="2"/>
  </si>
  <si>
    <t>共同</t>
    <rPh sb="0" eb="2">
      <t>キョウドウ</t>
    </rPh>
    <phoneticPr fontId="3"/>
  </si>
  <si>
    <t>機能診断・計画策定</t>
    <rPh sb="0" eb="2">
      <t>キノウ</t>
    </rPh>
    <rPh sb="2" eb="4">
      <t>シンダン</t>
    </rPh>
    <rPh sb="5" eb="7">
      <t>ケイカク</t>
    </rPh>
    <rPh sb="7" eb="9">
      <t>サクテイ</t>
    </rPh>
    <phoneticPr fontId="3"/>
  </si>
  <si>
    <t>機能診断</t>
    <rPh sb="0" eb="2">
      <t>キノウ</t>
    </rPh>
    <rPh sb="2" eb="4">
      <t>シンダン</t>
    </rPh>
    <phoneticPr fontId="3"/>
  </si>
  <si>
    <t>24 農用地の機能診断</t>
  </si>
  <si>
    <t>25 水路の機能診断</t>
  </si>
  <si>
    <t>③長寿命化の項目を追加する場合</t>
    <rPh sb="1" eb="5">
      <t>チョウジュミョウカ</t>
    </rPh>
    <phoneticPr fontId="2"/>
  </si>
  <si>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</si>
  <si>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</si>
  <si>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27 ため池の機能診断</t>
  </si>
  <si>
    <t>　１）「選択肢」シートのM列の「66　ため池（附帯施設）の更新等」の下に番号と活動項目名を入力する</t>
    <rPh sb="13" eb="14">
      <t>レツ</t>
    </rPh>
    <rPh sb="21" eb="22">
      <t>イケ</t>
    </rPh>
    <rPh sb="23" eb="25">
      <t>フタイ</t>
    </rPh>
    <rPh sb="25" eb="27">
      <t>シセツ</t>
    </rPh>
    <rPh sb="29" eb="31">
      <t>コウシン</t>
    </rPh>
    <rPh sb="31" eb="32">
      <t>トウ</t>
    </rPh>
    <rPh sb="34" eb="35">
      <t>シタ</t>
    </rPh>
    <rPh sb="36" eb="38">
      <t>バンゴウ</t>
    </rPh>
    <rPh sb="39" eb="41">
      <t>カツドウ</t>
    </rPh>
    <rPh sb="41" eb="43">
      <t>コウモク</t>
    </rPh>
    <rPh sb="43" eb="44">
      <t>メイ</t>
    </rPh>
    <rPh sb="45" eb="47">
      <t>ニュウリョク</t>
    </rPh>
    <phoneticPr fontId="2"/>
  </si>
  <si>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</si>
  <si>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2"/>
  </si>
  <si>
    <t>研修</t>
    <rPh sb="0" eb="2">
      <t>ケンシュウ</t>
    </rPh>
    <phoneticPr fontId="2"/>
  </si>
  <si>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</si>
  <si>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</si>
  <si>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</si>
  <si>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</si>
  <si>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</si>
  <si>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3"/>
  </si>
  <si>
    <t>34 生物多様性保全計画の策定</t>
  </si>
  <si>
    <t>35 水質保全計画、農地保全計画の策定</t>
  </si>
  <si>
    <t>景観形成・生活環境保全</t>
    <rPh sb="0" eb="2">
      <t>ケイカン</t>
    </rPh>
    <rPh sb="2" eb="4">
      <t>ケイセイ</t>
    </rPh>
    <rPh sb="5" eb="7">
      <t>セイカツ</t>
    </rPh>
    <rPh sb="7" eb="9">
      <t>カンキョウ</t>
    </rPh>
    <rPh sb="9" eb="11">
      <t>ホゼン</t>
    </rPh>
    <phoneticPr fontId="3"/>
  </si>
  <si>
    <t>36 景観形成計画、生活環境保全計画の策定</t>
  </si>
  <si>
    <t>水田貯留・地下水かん養</t>
    <rPh sb="0" eb="2">
      <t>スイデン</t>
    </rPh>
    <rPh sb="2" eb="4">
      <t>チョリュウ</t>
    </rPh>
    <rPh sb="5" eb="8">
      <t>チカスイ</t>
    </rPh>
    <rPh sb="10" eb="11">
      <t>ヨウ</t>
    </rPh>
    <phoneticPr fontId="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</si>
  <si>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</si>
  <si>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</si>
  <si>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資源循環</t>
    <rPh sb="0" eb="2">
      <t>シゲン</t>
    </rPh>
    <rPh sb="2" eb="4">
      <t>ジュンカン</t>
    </rPh>
    <phoneticPr fontId="3"/>
  </si>
  <si>
    <t>38 資源循環計画の策定</t>
  </si>
  <si>
    <t>Ｋ.農村環境保全活動</t>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</si>
  <si>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3"/>
  </si>
  <si>
    <t>40 外来種の駆除（生態系保全）</t>
    <rPh sb="3" eb="6">
      <t>ガイライシュ</t>
    </rPh>
    <rPh sb="7" eb="9">
      <t>クジョ</t>
    </rPh>
    <rPh sb="10" eb="13">
      <t>セイタイケイ</t>
    </rPh>
    <rPh sb="13" eb="15">
      <t>ホゼン</t>
    </rPh>
    <phoneticPr fontId="3"/>
  </si>
  <si>
    <t>41 その他（生態系保全）</t>
    <rPh sb="5" eb="6">
      <t>タ</t>
    </rPh>
    <rPh sb="7" eb="10">
      <t>セイタイケイ</t>
    </rPh>
    <rPh sb="10" eb="12">
      <t>ホゼン</t>
    </rPh>
    <phoneticPr fontId="3"/>
  </si>
  <si>
    <t>42 水質モニタリングの実施・記録管理（水質保全）</t>
    <rPh sb="3" eb="5">
      <t>スイシツ</t>
    </rPh>
    <rPh sb="12" eb="14">
      <t>ジッシ</t>
    </rPh>
    <rPh sb="15" eb="17">
      <t>キロク</t>
    </rPh>
    <rPh sb="17" eb="19">
      <t>カンリ</t>
    </rPh>
    <rPh sb="20" eb="22">
      <t>スイシツ</t>
    </rPh>
    <rPh sb="22" eb="24">
      <t>ホゼン</t>
    </rPh>
    <phoneticPr fontId="3"/>
  </si>
  <si>
    <t>43 畑からの土砂流出対策（水質保全）</t>
    <rPh sb="3" eb="4">
      <t>ハタケ</t>
    </rPh>
    <rPh sb="7" eb="9">
      <t>ドシャ</t>
    </rPh>
    <rPh sb="9" eb="11">
      <t>リュウシュツ</t>
    </rPh>
    <rPh sb="11" eb="13">
      <t>タイサク</t>
    </rPh>
    <rPh sb="14" eb="16">
      <t>スイシツ</t>
    </rPh>
    <rPh sb="16" eb="18">
      <t>ホゼン</t>
    </rPh>
    <phoneticPr fontId="3"/>
  </si>
  <si>
    <t>44 その他（水質保全）</t>
    <rPh sb="5" eb="6">
      <t>タ</t>
    </rPh>
    <rPh sb="7" eb="9">
      <t>スイシツ</t>
    </rPh>
    <rPh sb="9" eb="11">
      <t>ホゼン</t>
    </rPh>
    <phoneticPr fontId="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</si>
  <si>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</si>
  <si>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3"/>
  </si>
  <si>
    <t>47 その他（景観形成・生活環境保全）</t>
    <rPh sb="5" eb="6">
      <t>タ</t>
    </rPh>
    <rPh sb="7" eb="9">
      <t>ケイカン</t>
    </rPh>
    <rPh sb="9" eb="11">
      <t>ケイセイ</t>
    </rPh>
    <rPh sb="12" eb="14">
      <t>セイカツ</t>
    </rPh>
    <rPh sb="14" eb="16">
      <t>カンキョウ</t>
    </rPh>
    <rPh sb="16" eb="18">
      <t>ホゼン</t>
    </rPh>
    <phoneticPr fontId="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</si>
  <si>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</si>
  <si>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</si>
  <si>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
  </si>
  <si>
    <t>51 啓発・普及活動</t>
    <phoneticPr fontId="2"/>
  </si>
  <si>
    <t>Ｌ.増進活動</t>
    <phoneticPr fontId="3"/>
  </si>
  <si>
    <t>増進活動</t>
    <rPh sb="0" eb="2">
      <t>ゾウシン</t>
    </rPh>
    <rPh sb="2" eb="4">
      <t>カツドウ</t>
    </rPh>
    <phoneticPr fontId="3"/>
  </si>
  <si>
    <t>52 遊休農地の有効活用</t>
  </si>
  <si>
    <t>52　遊休農地の有効活用</t>
    <rPh sb="3" eb="5">
      <t>ユウキュウ</t>
    </rPh>
    <rPh sb="5" eb="7">
      <t>ノウチ</t>
    </rPh>
    <rPh sb="8" eb="10">
      <t>ユウコウ</t>
    </rPh>
    <rPh sb="10" eb="12">
      <t>カツヨウ</t>
    </rPh>
    <phoneticPr fontId="2"/>
  </si>
  <si>
    <t>53 鳥獣被害防止対策及び環境改善活動の強化</t>
    <rPh sb="3" eb="5">
      <t>チョウジュウ</t>
    </rPh>
    <rPh sb="5" eb="7">
      <t>ヒガイ</t>
    </rPh>
    <rPh sb="7" eb="9">
      <t>ボウシ</t>
    </rPh>
    <rPh sb="9" eb="11">
      <t>タイサク</t>
    </rPh>
    <rPh sb="11" eb="12">
      <t>オヨ</t>
    </rPh>
    <phoneticPr fontId="91"/>
  </si>
  <si>
    <t>53　農地周りの環境改善活動の強化</t>
    <rPh sb="3" eb="5">
      <t>ノウチ</t>
    </rPh>
    <rPh sb="5" eb="6">
      <t>マワ</t>
    </rPh>
    <rPh sb="8" eb="10">
      <t>カンキョウ</t>
    </rPh>
    <rPh sb="10" eb="12">
      <t>カイゼン</t>
    </rPh>
    <rPh sb="12" eb="14">
      <t>カツドウ</t>
    </rPh>
    <rPh sb="15" eb="17">
      <t>キョウカ</t>
    </rPh>
    <phoneticPr fontId="2"/>
  </si>
  <si>
    <t>54 地域住民による直営施工</t>
  </si>
  <si>
    <t>54　地域住民による直営施工</t>
    <rPh sb="3" eb="5">
      <t>チイキ</t>
    </rPh>
    <rPh sb="5" eb="7">
      <t>ジュウミン</t>
    </rPh>
    <rPh sb="10" eb="12">
      <t>チョクエイ</t>
    </rPh>
    <rPh sb="12" eb="14">
      <t>セコウ</t>
    </rPh>
    <phoneticPr fontId="2"/>
  </si>
  <si>
    <t>55 防災・減災力の強化</t>
  </si>
  <si>
    <t>55　防災・減災力の強化</t>
    <rPh sb="3" eb="5">
      <t>ボウサイ</t>
    </rPh>
    <rPh sb="6" eb="7">
      <t>ゲン</t>
    </rPh>
    <rPh sb="7" eb="8">
      <t>サイ</t>
    </rPh>
    <rPh sb="8" eb="9">
      <t>リョク</t>
    </rPh>
    <rPh sb="10" eb="12">
      <t>キョウカ</t>
    </rPh>
    <phoneticPr fontId="2"/>
  </si>
  <si>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</si>
  <si>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2"/>
  </si>
  <si>
    <t>57 やすらぎ・福祉及び教育機能の活用</t>
    <phoneticPr fontId="91"/>
  </si>
  <si>
    <t>57 やすらぎ・福祉及び教育機能の活用</t>
    <rPh sb="8" eb="10">
      <t>フクシ</t>
    </rPh>
    <rPh sb="10" eb="11">
      <t>オヨ</t>
    </rPh>
    <rPh sb="12" eb="14">
      <t>キョウイク</t>
    </rPh>
    <rPh sb="14" eb="16">
      <t>キノウ</t>
    </rPh>
    <rPh sb="17" eb="19">
      <t>カツヨウ</t>
    </rPh>
    <phoneticPr fontId="2"/>
  </si>
  <si>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</si>
  <si>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</si>
  <si>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</si>
  <si>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2"/>
  </si>
  <si>
    <t>60 広報活動・農的関係人口の拡大</t>
    <rPh sb="8" eb="14">
      <t>ノウテキカンケイジンコウ</t>
    </rPh>
    <rPh sb="15" eb="17">
      <t>カクダイ</t>
    </rPh>
    <phoneticPr fontId="91"/>
  </si>
  <si>
    <t>Ｍ.長寿命化</t>
    <rPh sb="2" eb="6">
      <t>チョウジュミョウカ</t>
    </rPh>
    <phoneticPr fontId="3"/>
  </si>
  <si>
    <t>長寿命化</t>
    <rPh sb="0" eb="4">
      <t>チョウジュミョウカ</t>
    </rPh>
    <phoneticPr fontId="3"/>
  </si>
  <si>
    <t>61 水路の補修</t>
  </si>
  <si>
    <t>61　水路の補修</t>
    <rPh sb="3" eb="5">
      <t>スイロ</t>
    </rPh>
    <rPh sb="6" eb="8">
      <t>ホシュウ</t>
    </rPh>
    <phoneticPr fontId="2"/>
  </si>
  <si>
    <t>62 水路の更新等</t>
  </si>
  <si>
    <t>62　水路の更新等</t>
    <rPh sb="3" eb="5">
      <t>スイロ</t>
    </rPh>
    <rPh sb="6" eb="8">
      <t>コウシン</t>
    </rPh>
    <rPh sb="8" eb="9">
      <t>トウ</t>
    </rPh>
    <phoneticPr fontId="2"/>
  </si>
  <si>
    <t>63 農道の補修</t>
  </si>
  <si>
    <t>63　農道の補修</t>
    <rPh sb="3" eb="5">
      <t>ノウドウ</t>
    </rPh>
    <rPh sb="6" eb="8">
      <t>ホシュウ</t>
    </rPh>
    <phoneticPr fontId="2"/>
  </si>
  <si>
    <t>64 農道の更新等</t>
  </si>
  <si>
    <t>64　農道の更新等</t>
    <rPh sb="3" eb="5">
      <t>ノウドウ</t>
    </rPh>
    <rPh sb="6" eb="8">
      <t>コウシン</t>
    </rPh>
    <rPh sb="8" eb="9">
      <t>トウ</t>
    </rPh>
    <phoneticPr fontId="2"/>
  </si>
  <si>
    <t>65 ため池の補修</t>
  </si>
  <si>
    <t>65　ため池の補修</t>
    <rPh sb="5" eb="6">
      <t>イケ</t>
    </rPh>
    <rPh sb="7" eb="9">
      <t>ホシュウ</t>
    </rPh>
    <phoneticPr fontId="2"/>
  </si>
  <si>
    <t>66 ため池（附帯施設）の更新等</t>
  </si>
  <si>
    <t>66　ため池（附帯施設）の更新等</t>
    <rPh sb="5" eb="6">
      <t>イケ</t>
    </rPh>
    <rPh sb="7" eb="9">
      <t>フタイ</t>
    </rPh>
    <rPh sb="9" eb="11">
      <t>シセツ</t>
    </rPh>
    <rPh sb="13" eb="15">
      <t>コウシン</t>
    </rPh>
    <rPh sb="15" eb="16">
      <t>トウ</t>
    </rPh>
    <phoneticPr fontId="2"/>
  </si>
  <si>
    <t>「1」：集落協定においてネットワーク化活動計画を作成中
「2」：ネットワーク化活動計画を市町村に提出済み</t>
    <rPh sb="6" eb="8">
      <t>キョウテイ</t>
    </rPh>
    <rPh sb="18" eb="23">
      <t>カカツドウケイカク</t>
    </rPh>
    <rPh sb="38" eb="43">
      <t>カカツドウケイカク</t>
    </rPh>
    <phoneticPr fontId="3"/>
  </si>
  <si>
    <t>ネットワークの名称（予定）</t>
    <rPh sb="7" eb="9">
      <t>メイショウ</t>
    </rPh>
    <rPh sb="10" eb="12">
      <t>ヨテイ</t>
    </rPh>
    <phoneticPr fontId="3"/>
  </si>
  <si>
    <t>ネットワーク化に参加する集落協定</t>
    <phoneticPr fontId="3"/>
  </si>
  <si>
    <t>ネットワーク化する協定数（自協定含む）</t>
    <rPh sb="6" eb="7">
      <t>カ</t>
    </rPh>
    <rPh sb="9" eb="12">
      <t>キョウテイスウ</t>
    </rPh>
    <rPh sb="13" eb="16">
      <t>ジキョウテイ</t>
    </rPh>
    <rPh sb="16" eb="17">
      <t>フク</t>
    </rPh>
    <phoneticPr fontId="3"/>
  </si>
  <si>
    <t>協定面積計（自協定含む）</t>
    <rPh sb="0" eb="4">
      <t>キョウテイメンセキ</t>
    </rPh>
    <rPh sb="4" eb="5">
      <t>ケイ</t>
    </rPh>
    <rPh sb="6" eb="10">
      <t>ジキョウテイフク</t>
    </rPh>
    <phoneticPr fontId="3"/>
  </si>
  <si>
    <t>ネットワーク化で解決しようとする課題</t>
    <rPh sb="6" eb="7">
      <t>カ</t>
    </rPh>
    <rPh sb="8" eb="10">
      <t>カイケツ</t>
    </rPh>
    <rPh sb="16" eb="18">
      <t>カダイ</t>
    </rPh>
    <phoneticPr fontId="3"/>
  </si>
  <si>
    <t>①リーダーの人材不足</t>
    <phoneticPr fontId="3"/>
  </si>
  <si>
    <t>②事務担当者の人材不足</t>
    <phoneticPr fontId="3"/>
  </si>
  <si>
    <t>③共同取組活動参加者の不足</t>
    <phoneticPr fontId="3"/>
  </si>
  <si>
    <t>④農業の担い手の人材不足</t>
    <phoneticPr fontId="3"/>
  </si>
  <si>
    <t>⑤農作業機械や施設の不足</t>
    <phoneticPr fontId="3"/>
  </si>
  <si>
    <t>⑥知見や技術の不足</t>
    <phoneticPr fontId="3"/>
  </si>
  <si>
    <t>⑦その他</t>
    <phoneticPr fontId="3"/>
  </si>
  <si>
    <t>ネットワーク化により連携して実施する活動</t>
    <rPh sb="6" eb="7">
      <t>カ</t>
    </rPh>
    <rPh sb="10" eb="12">
      <t>レンケイ</t>
    </rPh>
    <rPh sb="14" eb="16">
      <t>ジッシ</t>
    </rPh>
    <rPh sb="18" eb="20">
      <t>カツドウ</t>
    </rPh>
    <phoneticPr fontId="3"/>
  </si>
  <si>
    <t>①事務の一元化（共同事務局の設置や
外部委託）</t>
    <phoneticPr fontId="3"/>
  </si>
  <si>
    <t>②農地保全（草刈り、荒廃防止活動
等）</t>
    <phoneticPr fontId="3"/>
  </si>
  <si>
    <t>③水路・農道等の維持管理</t>
    <phoneticPr fontId="3"/>
  </si>
  <si>
    <t>④機械・施設の共同利用</t>
    <phoneticPr fontId="3"/>
  </si>
  <si>
    <t>⑤農作業の共同化</t>
    <phoneticPr fontId="3"/>
  </si>
  <si>
    <t>⑥農業の担い手育成</t>
    <phoneticPr fontId="3"/>
  </si>
  <si>
    <t>⑦地場農産物の加工・販売</t>
    <phoneticPr fontId="3"/>
  </si>
  <si>
    <t>⑧鳥獣害対策</t>
    <phoneticPr fontId="3"/>
  </si>
  <si>
    <t>⑨多面的機能を増進する活動</t>
    <phoneticPr fontId="3"/>
  </si>
  <si>
    <t>⑩その他</t>
    <phoneticPr fontId="3"/>
  </si>
  <si>
    <t>連携方法</t>
    <rPh sb="0" eb="4">
      <t>レンケイホウホウ</t>
    </rPh>
    <phoneticPr fontId="3"/>
  </si>
  <si>
    <t>①協議会型</t>
    <rPh sb="1" eb="5">
      <t>キョウギカイガタ</t>
    </rPh>
    <phoneticPr fontId="3"/>
  </si>
  <si>
    <t>②活動連携型</t>
    <rPh sb="1" eb="6">
      <t>カツドウレンケイガタ</t>
    </rPh>
    <phoneticPr fontId="3"/>
  </si>
  <si>
    <t>③共同委託型</t>
    <rPh sb="1" eb="6">
      <t>キョウドウイタクガタ</t>
    </rPh>
    <phoneticPr fontId="3"/>
  </si>
  <si>
    <t>ネットワーク化後の統合予定</t>
    <rPh sb="6" eb="8">
      <t>カゴ</t>
    </rPh>
    <rPh sb="9" eb="13">
      <t>トウゴウヨテイ</t>
    </rPh>
    <phoneticPr fontId="3"/>
  </si>
  <si>
    <t>ネットワーク化により連携して実施する活動の開始時期</t>
    <rPh sb="6" eb="7">
      <t>カ</t>
    </rPh>
    <rPh sb="10" eb="12">
      <t>レンケイ</t>
    </rPh>
    <rPh sb="14" eb="16">
      <t>ジッシ</t>
    </rPh>
    <rPh sb="18" eb="20">
      <t>カツドウ</t>
    </rPh>
    <rPh sb="21" eb="23">
      <t>カイシ</t>
    </rPh>
    <rPh sb="23" eb="25">
      <t>ジキ</t>
    </rPh>
    <phoneticPr fontId="3"/>
  </si>
  <si>
    <t>工程</t>
    <rPh sb="0" eb="2">
      <t>コウテイ</t>
    </rPh>
    <phoneticPr fontId="3"/>
  </si>
  <si>
    <t>①第６期対策期間中（令和７年度～令和11 年度）での統合を検討する</t>
    <phoneticPr fontId="3"/>
  </si>
  <si>
    <t>②第６期対策終了後の令和12 年度以降での統合を検討する</t>
    <phoneticPr fontId="3"/>
  </si>
  <si>
    <t>③時期は未定だが将来的に統合を検討する</t>
    <phoneticPr fontId="3"/>
  </si>
  <si>
    <t>④未定</t>
    <phoneticPr fontId="3"/>
  </si>
  <si>
    <t>⑤統合は必要ないと考えている</t>
    <phoneticPr fontId="3"/>
  </si>
  <si>
    <t>⑥その他</t>
    <phoneticPr fontId="3"/>
  </si>
  <si>
    <t>統合後の集落協定の名称（予定）</t>
    <rPh sb="0" eb="3">
      <t>トウゴウゴ</t>
    </rPh>
    <rPh sb="4" eb="8">
      <t>シュウラクキョウテイ</t>
    </rPh>
    <phoneticPr fontId="3"/>
  </si>
  <si>
    <t>統合に参加する集落協定</t>
    <rPh sb="0" eb="2">
      <t>トウゴウ</t>
    </rPh>
    <phoneticPr fontId="3"/>
  </si>
  <si>
    <t>統合する協定数（自協定含む）</t>
    <rPh sb="0" eb="2">
      <t>トウゴウ</t>
    </rPh>
    <phoneticPr fontId="3"/>
  </si>
  <si>
    <t>統合により体制を強化したい活動</t>
    <rPh sb="0" eb="2">
      <t>トウゴウ</t>
    </rPh>
    <rPh sb="5" eb="7">
      <t>タイセイ</t>
    </rPh>
    <rPh sb="8" eb="10">
      <t>キョウカ</t>
    </rPh>
    <rPh sb="13" eb="15">
      <t>カツドウ</t>
    </rPh>
    <phoneticPr fontId="3"/>
  </si>
  <si>
    <t>①リーダー等の人材確保</t>
    <phoneticPr fontId="3"/>
  </si>
  <si>
    <t>②事務局機能の強化</t>
    <phoneticPr fontId="3"/>
  </si>
  <si>
    <t>③農地保全（草刈り、荒廃防止活動
等）</t>
    <phoneticPr fontId="3"/>
  </si>
  <si>
    <t>④水路・農道等の維持管理</t>
    <phoneticPr fontId="3"/>
  </si>
  <si>
    <t>⑤機械・施設の共同利用</t>
    <phoneticPr fontId="3"/>
  </si>
  <si>
    <t>⑥農作業の共同化</t>
    <phoneticPr fontId="3"/>
  </si>
  <si>
    <t>⑦農業の担い手育成</t>
    <phoneticPr fontId="3"/>
  </si>
  <si>
    <t>⑧地場農産物の加工・販売</t>
    <phoneticPr fontId="3"/>
  </si>
  <si>
    <t>⑨鳥獣害対策</t>
    <phoneticPr fontId="3"/>
  </si>
  <si>
    <t>⑩多面的機能を増進する活動</t>
    <phoneticPr fontId="3"/>
  </si>
  <si>
    <t>⑪その他</t>
    <rPh sb="3" eb="4">
      <t>タ</t>
    </rPh>
    <phoneticPr fontId="3"/>
  </si>
  <si>
    <t>統合の時期</t>
    <rPh sb="0" eb="2">
      <t>トウゴウ</t>
    </rPh>
    <phoneticPr fontId="3"/>
  </si>
  <si>
    <t>3.統合の計画</t>
    <rPh sb="2" eb="4">
      <t>トウゴウ</t>
    </rPh>
    <rPh sb="5" eb="7">
      <t>ケイカク</t>
    </rPh>
    <phoneticPr fontId="3"/>
  </si>
  <si>
    <t>4.多様な組織の参画</t>
    <rPh sb="2" eb="4">
      <t>タヨウ</t>
    </rPh>
    <rPh sb="5" eb="7">
      <t>ソシキ</t>
    </rPh>
    <rPh sb="8" eb="10">
      <t>サンカク</t>
    </rPh>
    <phoneticPr fontId="3"/>
  </si>
  <si>
    <t>参画組織数計</t>
    <rPh sb="0" eb="2">
      <t>サンカク</t>
    </rPh>
    <rPh sb="2" eb="5">
      <t>ソシキスウ</t>
    </rPh>
    <rPh sb="5" eb="6">
      <t>ケイ</t>
    </rPh>
    <phoneticPr fontId="3"/>
  </si>
  <si>
    <t>集落協定の構成員の組織数</t>
    <rPh sb="0" eb="4">
      <t>シュウラクキョウテイ</t>
    </rPh>
    <rPh sb="5" eb="8">
      <t>コウセイイン</t>
    </rPh>
    <rPh sb="9" eb="12">
      <t>ソシキスウ</t>
    </rPh>
    <phoneticPr fontId="3"/>
  </si>
  <si>
    <t>集落協定の構成員の組織</t>
    <phoneticPr fontId="3"/>
  </si>
  <si>
    <t>社会福祉協議会</t>
    <rPh sb="0" eb="2">
      <t>シャカイ</t>
    </rPh>
    <rPh sb="2" eb="7">
      <t>フクシキョウギカイ</t>
    </rPh>
    <phoneticPr fontId="3"/>
  </si>
  <si>
    <t>企業</t>
    <rPh sb="0" eb="2">
      <t>キギョウ</t>
    </rPh>
    <phoneticPr fontId="3"/>
  </si>
  <si>
    <t>NPO</t>
    <phoneticPr fontId="3"/>
  </si>
  <si>
    <t>学校　（小学校、中学校、高校、大学）</t>
    <rPh sb="0" eb="2">
      <t>ガッコウ</t>
    </rPh>
    <rPh sb="4" eb="7">
      <t>ショウガッコウ</t>
    </rPh>
    <rPh sb="8" eb="11">
      <t>チュウガッコウ</t>
    </rPh>
    <rPh sb="12" eb="14">
      <t>コウコウ</t>
    </rPh>
    <rPh sb="15" eb="17">
      <t>ダイガク</t>
    </rPh>
    <phoneticPr fontId="3"/>
  </si>
  <si>
    <t>土地改良区</t>
    <rPh sb="0" eb="5">
      <t>トチカイリョウク</t>
    </rPh>
    <phoneticPr fontId="3"/>
  </si>
  <si>
    <t>多面的機能支払活動組織
（保全会）</t>
    <rPh sb="0" eb="3">
      <t>タメンテキ</t>
    </rPh>
    <rPh sb="3" eb="7">
      <t>キノウシハライ</t>
    </rPh>
    <rPh sb="7" eb="11">
      <t>カツドウソシキ</t>
    </rPh>
    <rPh sb="13" eb="16">
      <t>ホゼンカイ</t>
    </rPh>
    <phoneticPr fontId="3"/>
  </si>
  <si>
    <t>自治会・町内会</t>
    <rPh sb="0" eb="3">
      <t>ジチカイ</t>
    </rPh>
    <rPh sb="4" eb="7">
      <t>チョウナイカイ</t>
    </rPh>
    <phoneticPr fontId="3"/>
  </si>
  <si>
    <t>地域づくり協議会・地域運営組織</t>
    <rPh sb="0" eb="2">
      <t>チイキ</t>
    </rPh>
    <rPh sb="5" eb="8">
      <t>キョウギカイ</t>
    </rPh>
    <phoneticPr fontId="3"/>
  </si>
  <si>
    <t>別途協定等を締結する組織数</t>
    <phoneticPr fontId="3"/>
  </si>
  <si>
    <t>自動入力</t>
    <rPh sb="0" eb="4">
      <t>ジドウニュウリョク</t>
    </rPh>
    <phoneticPr fontId="3"/>
  </si>
  <si>
    <t>別途協定等を締結</t>
    <phoneticPr fontId="3"/>
  </si>
  <si>
    <t>農業者団体以外の組織</t>
    <rPh sb="0" eb="2">
      <t>ノウギョウ</t>
    </rPh>
    <rPh sb="2" eb="3">
      <t>シャ</t>
    </rPh>
    <rPh sb="3" eb="5">
      <t>ダンタイ</t>
    </rPh>
    <rPh sb="5" eb="7">
      <t>イガイ</t>
    </rPh>
    <rPh sb="8" eb="10">
      <t>ソシキ</t>
    </rPh>
    <phoneticPr fontId="3"/>
  </si>
  <si>
    <t>非農業者</t>
    <rPh sb="0" eb="4">
      <t>ヒノウギョウシャ</t>
    </rPh>
    <phoneticPr fontId="3"/>
  </si>
  <si>
    <t>非農業者数</t>
    <rPh sb="0" eb="4">
      <t>ヒノウギョウシャ</t>
    </rPh>
    <rPh sb="4" eb="5">
      <t>カズ</t>
    </rPh>
    <phoneticPr fontId="3"/>
  </si>
  <si>
    <t>集落協定の構成員のうち非農業者</t>
    <rPh sb="0" eb="2">
      <t>シュウラク</t>
    </rPh>
    <rPh sb="2" eb="4">
      <t>キョウテイ</t>
    </rPh>
    <rPh sb="5" eb="8">
      <t>コウセイイン</t>
    </rPh>
    <rPh sb="11" eb="12">
      <t>ヒ</t>
    </rPh>
    <rPh sb="12" eb="14">
      <t>ノウギョウ</t>
    </rPh>
    <rPh sb="14" eb="15">
      <t>モノ</t>
    </rPh>
    <phoneticPr fontId="3"/>
  </si>
  <si>
    <t>別途協定等を締結した組織の構成員のうち非農業者</t>
    <rPh sb="0" eb="5">
      <t>ベットキョウテイトウ</t>
    </rPh>
    <rPh sb="6" eb="8">
      <t>テイケツ</t>
    </rPh>
    <rPh sb="10" eb="12">
      <t>ソシキ</t>
    </rPh>
    <rPh sb="13" eb="16">
      <t>コウセイイン</t>
    </rPh>
    <rPh sb="19" eb="23">
      <t>ヒノウギョウシャ</t>
    </rPh>
    <phoneticPr fontId="3"/>
  </si>
  <si>
    <t>多様な組織等の参画で解決しようとする課題</t>
    <rPh sb="0" eb="2">
      <t>タヨウ</t>
    </rPh>
    <rPh sb="3" eb="6">
      <t>ソシキトウ</t>
    </rPh>
    <rPh sb="7" eb="9">
      <t>サンカク</t>
    </rPh>
    <rPh sb="10" eb="12">
      <t>カイケツ</t>
    </rPh>
    <rPh sb="18" eb="20">
      <t>カダイ</t>
    </rPh>
    <phoneticPr fontId="3"/>
  </si>
  <si>
    <t>①事務担当者の人材不足</t>
    <rPh sb="1" eb="6">
      <t>ジムタントウシャ</t>
    </rPh>
    <rPh sb="7" eb="11">
      <t>ジンザイブソク</t>
    </rPh>
    <phoneticPr fontId="3"/>
  </si>
  <si>
    <t>②共同取組活動参加者の不足</t>
    <phoneticPr fontId="3"/>
  </si>
  <si>
    <t>③農業作業の人材不足</t>
    <phoneticPr fontId="3"/>
  </si>
  <si>
    <t>④知見や技術の不足</t>
    <phoneticPr fontId="3"/>
  </si>
  <si>
    <t>⑥その他</t>
    <rPh sb="3" eb="4">
      <t>タ</t>
    </rPh>
    <phoneticPr fontId="3"/>
  </si>
  <si>
    <t>多様な組織等の参画により連携して実施する活動</t>
    <rPh sb="0" eb="2">
      <t>タヨウ</t>
    </rPh>
    <rPh sb="3" eb="6">
      <t>ソシキトウ</t>
    </rPh>
    <rPh sb="7" eb="9">
      <t>サンカク</t>
    </rPh>
    <rPh sb="12" eb="14">
      <t>レンケイ</t>
    </rPh>
    <rPh sb="16" eb="18">
      <t>ジッシ</t>
    </rPh>
    <rPh sb="20" eb="22">
      <t>カツドウ</t>
    </rPh>
    <phoneticPr fontId="3"/>
  </si>
  <si>
    <t>①事務の適切な実施</t>
    <phoneticPr fontId="3"/>
  </si>
  <si>
    <t>④農作業</t>
    <phoneticPr fontId="3"/>
  </si>
  <si>
    <t>⑤地場農産物の加工・販売</t>
    <phoneticPr fontId="3"/>
  </si>
  <si>
    <t>⑥鳥獣害対策</t>
    <phoneticPr fontId="3"/>
  </si>
  <si>
    <t>⑦多面的機能を増進する活動</t>
    <phoneticPr fontId="3"/>
  </si>
  <si>
    <t>⑧その他</t>
    <rPh sb="3" eb="4">
      <t>タ</t>
    </rPh>
    <phoneticPr fontId="3"/>
  </si>
  <si>
    <t>備考欄</t>
    <rPh sb="0" eb="3">
      <t>ビコウラン</t>
    </rPh>
    <phoneticPr fontId="3"/>
  </si>
  <si>
    <t>　中山間地域等直接支払交付金　活動記録</t>
    <rPh sb="1" eb="7">
      <t>チュウサンカンチイキトウ</t>
    </rPh>
    <rPh sb="7" eb="9">
      <t>チョクセツ</t>
    </rPh>
    <phoneticPr fontId="3"/>
  </si>
  <si>
    <t>協定名：</t>
    <rPh sb="0" eb="3">
      <t>キョウテイメイ</t>
    </rPh>
    <phoneticPr fontId="3"/>
  </si>
  <si>
    <t>（参考）</t>
    <rPh sb="1" eb="3">
      <t>サンコウ</t>
    </rPh>
    <phoneticPr fontId="3"/>
  </si>
  <si>
    <t>中山間地域等直接支払交付金の支出に係る届出について</t>
    <phoneticPr fontId="3"/>
  </si>
  <si>
    <t>記</t>
    <rPh sb="0" eb="1">
      <t>キ</t>
    </rPh>
    <phoneticPr fontId="3"/>
  </si>
  <si>
    <t>※　支出を行う相手方の組織名・肩書等を併せて記載。</t>
  </si>
  <si>
    <t>（例：○○営農組合代表　△△　△△(集落協定代表者名)）</t>
    <phoneticPr fontId="3"/>
  </si>
  <si>
    <t>支出相手方名　※</t>
    <phoneticPr fontId="3"/>
  </si>
  <si>
    <t>支出額</t>
    <phoneticPr fontId="3"/>
  </si>
  <si>
    <t>支払日・契約日</t>
    <phoneticPr fontId="3"/>
  </si>
  <si>
    <t>支出の内容</t>
    <phoneticPr fontId="3"/>
  </si>
  <si>
    <t>支出の目的</t>
    <phoneticPr fontId="3"/>
  </si>
  <si>
    <t>（参考様式第４号）</t>
    <rPh sb="1" eb="3">
      <t>サンコウ</t>
    </rPh>
    <rPh sb="3" eb="5">
      <t>ヨウシキ</t>
    </rPh>
    <phoneticPr fontId="3"/>
  </si>
  <si>
    <t>年　　月　　日</t>
    <phoneticPr fontId="3"/>
  </si>
  <si>
    <t>多面的機能発揮促進事業に関する計画の認定［変更の認定］の申請について</t>
    <phoneticPr fontId="3"/>
  </si>
  <si>
    <t>　このことについて、農業の有する多面的機能の発揮の促進に関する法律（平成26年法律第78号）第７条第１項［８条第１項］の規定に基づき、下記関係書類を添えて認定を申請する。</t>
    <phoneticPr fontId="3"/>
  </si>
  <si>
    <t>１　事業計画</t>
  </si>
  <si>
    <t>２　農業の有する多面的機能の発揮の促進に関する活動計画書</t>
  </si>
  <si>
    <t>１号事業（多面的機能支払交付金）</t>
  </si>
  <si>
    <t>２号事業（中山間地域等直接支払交付金）</t>
    <phoneticPr fontId="3"/>
  </si>
  <si>
    <t>３号事業（環境保全型農業直接支払交付金）</t>
    <phoneticPr fontId="3"/>
  </si>
  <si>
    <t>３　その他</t>
    <phoneticPr fontId="3"/>
  </si>
  <si>
    <t>都道府県の同意書の写し（都道府県営土地改良施設の管理）</t>
    <phoneticPr fontId="3"/>
  </si>
  <si>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変更の認定の申請の場合も含む。）に必要な上記１から３までに掲げる書類が既に市町村長に提出されているときは、これらの書類の添付を省略することができる。</t>
    <phoneticPr fontId="3"/>
  </si>
  <si>
    <t>※に該当するため、書類の添付を省略する。</t>
    <phoneticPr fontId="3"/>
  </si>
  <si>
    <t>＜施行注意＞</t>
    <phoneticPr fontId="3"/>
  </si>
  <si>
    <t>　変更の認定の申請の場合は、［　］内の記載に置き換えるものとする。</t>
    <phoneticPr fontId="3"/>
  </si>
  <si>
    <t>多面的機能発揮促進事業に関する計画</t>
    <rPh sb="9" eb="11">
      <t>ジギョウ</t>
    </rPh>
    <phoneticPr fontId="142"/>
  </si>
  <si>
    <t>１ 多面的機能発揮促進事業の目標</t>
    <phoneticPr fontId="142"/>
  </si>
  <si>
    <t>１．現況</t>
    <rPh sb="2" eb="4">
      <t>ゲンキョウ</t>
    </rPh>
    <phoneticPr fontId="142"/>
  </si>
  <si>
    <t>（例）本地域は、振興山村に指定されるなど、平場地域と比べて生産条件の格差が大きいことから、これを補正する取組を行うことが必要である。</t>
    <rPh sb="1" eb="2">
      <t>レイ</t>
    </rPh>
    <phoneticPr fontId="3"/>
  </si>
  <si>
    <t>２．目標</t>
    <rPh sb="2" eb="4">
      <t>モクヒョウ</t>
    </rPh>
    <phoneticPr fontId="142"/>
  </si>
  <si>
    <t>（例）１を踏まえ、本地域では、機械の共同利用や農作業の共同化にも取り組み、農業生産活動を継続することにより、多面的機能の発揮の促進を図ることとする。</t>
    <rPh sb="1" eb="2">
      <t>レイ</t>
    </rPh>
    <phoneticPr fontId="3"/>
  </si>
  <si>
    <t>２ 多面的機能発揮促進事業の内容</t>
    <phoneticPr fontId="142"/>
  </si>
  <si>
    <t>　（１）多面的機能発揮促進事業の種類及び実施区域</t>
    <phoneticPr fontId="142"/>
  </si>
  <si>
    <t>　　① 種類（実施するものに○を付すこと。）</t>
    <phoneticPr fontId="142"/>
  </si>
  <si>
    <r>
      <t>１号事業</t>
    </r>
    <r>
      <rPr>
        <sz val="12"/>
        <color indexed="8"/>
        <rFont val="ＭＳ 明朝"/>
        <family val="1"/>
        <charset val="128"/>
      </rPr>
      <t>（多面的機能支払交付金）</t>
    </r>
    <phoneticPr fontId="142"/>
  </si>
  <si>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42"/>
  </si>
  <si>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42"/>
  </si>
  <si>
    <r>
      <t>２号事業</t>
    </r>
    <r>
      <rPr>
        <sz val="12"/>
        <color indexed="8"/>
        <rFont val="ＭＳ 明朝"/>
        <family val="1"/>
        <charset val="128"/>
      </rPr>
      <t>（中山間地域等直接支払交付金）</t>
    </r>
    <phoneticPr fontId="142"/>
  </si>
  <si>
    <r>
      <t>３号事業</t>
    </r>
    <r>
      <rPr>
        <sz val="12"/>
        <color indexed="8"/>
        <rFont val="ＭＳ 明朝"/>
        <family val="1"/>
        <charset val="128"/>
      </rPr>
      <t>（環境保全型農業直接支払交付金）</t>
    </r>
    <phoneticPr fontId="142"/>
  </si>
  <si>
    <r>
      <t>４号事業</t>
    </r>
    <r>
      <rPr>
        <sz val="12"/>
        <color indexed="8"/>
        <rFont val="ＭＳ 明朝"/>
        <family val="1"/>
        <charset val="128"/>
      </rPr>
      <t>（その他農業の有する多面的機能の発揮の促進に資する事業）</t>
    </r>
    <phoneticPr fontId="142"/>
  </si>
  <si>
    <t>　　② 実施区域</t>
    <phoneticPr fontId="142"/>
  </si>
  <si>
    <t>（例）別添の中山間地域等直接支払交付金に係る集落協定（以下、「集落協定」という。）「（別添１）実施区域位置図」のとおり。</t>
    <rPh sb="1" eb="2">
      <t>レイ</t>
    </rPh>
    <phoneticPr fontId="3"/>
  </si>
  <si>
    <t>　（２）活動の内容等</t>
    <rPh sb="4" eb="6">
      <t>カツドウ</t>
    </rPh>
    <rPh sb="7" eb="9">
      <t>ナイヨウ</t>
    </rPh>
    <rPh sb="9" eb="10">
      <t>トウ</t>
    </rPh>
    <phoneticPr fontId="142"/>
  </si>
  <si>
    <t>　　②２号事業</t>
    <rPh sb="4" eb="5">
      <t>ゴウ</t>
    </rPh>
    <rPh sb="5" eb="7">
      <t>ジギョウ</t>
    </rPh>
    <phoneticPr fontId="142"/>
  </si>
  <si>
    <t xml:space="preserve">  　 １）農業生産活動の内容</t>
    <rPh sb="6" eb="8">
      <t>ノウギョウ</t>
    </rPh>
    <rPh sb="8" eb="10">
      <t>セイサン</t>
    </rPh>
    <rPh sb="10" eb="12">
      <t>カツドウ</t>
    </rPh>
    <rPh sb="13" eb="15">
      <t>ナイヨウ</t>
    </rPh>
    <phoneticPr fontId="142"/>
  </si>
  <si>
    <t xml:space="preserve">  　 ２）農業生産活動の継続的な実施を推進するための活動</t>
    <rPh sb="6" eb="8">
      <t>ノウギョウ</t>
    </rPh>
    <rPh sb="8" eb="10">
      <t>セイサン</t>
    </rPh>
    <rPh sb="10" eb="12">
      <t>カツドウ</t>
    </rPh>
    <rPh sb="13" eb="16">
      <t>ケイゾクテキ</t>
    </rPh>
    <rPh sb="17" eb="19">
      <t>ジッシ</t>
    </rPh>
    <rPh sb="20" eb="22">
      <t>スイシン</t>
    </rPh>
    <rPh sb="27" eb="29">
      <t>カツドウ</t>
    </rPh>
    <phoneticPr fontId="142"/>
  </si>
  <si>
    <t>３ 多面的機能発揮促進事業の実施期間</t>
  </si>
  <si>
    <t xml:space="preserve">（例）
・集落協定「Ⅰ．地区の概要」の「１．活動期間」のとおり。
※中山間地域等直接支払のうち集落協定に基づく活動を行う場合
・個別協定の認定日から４年経過後の最初の３月31日までの期間。
※中山間地域等直接支払のうち個別協定に基づく活動を行う場合
</t>
    <rPh sb="1" eb="2">
      <t>レイ</t>
    </rPh>
    <phoneticPr fontId="142"/>
  </si>
  <si>
    <t>４ 農業者団体等の構成員に係る事項</t>
  </si>
  <si>
    <t xml:space="preserve">（例）
・集落協定「（別添２）構成員一覧」に記載のとおり。
※中山間地域等直接支払のうち集落協定に基づく活動を行う場合
・個別協定「（別紙様式７）協定農用地の概要」に記載のとおり。
※中山間地域等直接支払のうち個別協定に基づく活動を行う場合
</t>
    <rPh sb="1" eb="2">
      <t>レイ</t>
    </rPh>
    <phoneticPr fontId="142"/>
  </si>
  <si>
    <t>　記入内容が集落協定もしくは個別協定と重複する場合は、「２（１）②実施区域」、「２（２）活動内容等」、「３　多面的機能発揮促進事業の実施期間」及び「農業者団体等の構成員に係る事項」の記入を省略することも可能とする。</t>
    <rPh sb="1" eb="3">
      <t>キニュウ</t>
    </rPh>
    <rPh sb="3" eb="5">
      <t>ナイヨウ</t>
    </rPh>
    <rPh sb="6" eb="8">
      <t>シュウラク</t>
    </rPh>
    <rPh sb="8" eb="10">
      <t>キョウテイ</t>
    </rPh>
    <rPh sb="14" eb="16">
      <t>コベツ</t>
    </rPh>
    <rPh sb="16" eb="18">
      <t>キョウテイ</t>
    </rPh>
    <rPh sb="19" eb="21">
      <t>ジュウフク</t>
    </rPh>
    <rPh sb="23" eb="25">
      <t>バアイ</t>
    </rPh>
    <rPh sb="33" eb="35">
      <t>ジッシ</t>
    </rPh>
    <rPh sb="35" eb="37">
      <t>クイキ</t>
    </rPh>
    <rPh sb="54" eb="57">
      <t>タメンテキ</t>
    </rPh>
    <rPh sb="57" eb="59">
      <t>キノウ</t>
    </rPh>
    <rPh sb="59" eb="61">
      <t>ハッキ</t>
    </rPh>
    <rPh sb="61" eb="63">
      <t>ソクシン</t>
    </rPh>
    <rPh sb="63" eb="65">
      <t>ジギョウ</t>
    </rPh>
    <rPh sb="66" eb="68">
      <t>ジッシ</t>
    </rPh>
    <rPh sb="68" eb="70">
      <t>キカン</t>
    </rPh>
    <rPh sb="71" eb="72">
      <t>オヨ</t>
    </rPh>
    <rPh sb="74" eb="77">
      <t>ノウギョウシャ</t>
    </rPh>
    <rPh sb="77" eb="79">
      <t>ダンタイ</t>
    </rPh>
    <rPh sb="79" eb="80">
      <t>トウ</t>
    </rPh>
    <rPh sb="81" eb="84">
      <t>コウセイイン</t>
    </rPh>
    <rPh sb="85" eb="86">
      <t>カカ</t>
    </rPh>
    <rPh sb="87" eb="89">
      <t>ジコウ</t>
    </rPh>
    <rPh sb="91" eb="93">
      <t>キニュウ</t>
    </rPh>
    <rPh sb="94" eb="96">
      <t>ショウリャク</t>
    </rPh>
    <rPh sb="101" eb="103">
      <t>カノウ</t>
    </rPh>
    <phoneticPr fontId="3"/>
  </si>
  <si>
    <t>✓</t>
    <phoneticPr fontId="3"/>
  </si>
  <si>
    <t>ちゅうさんかん　たろう</t>
    <phoneticPr fontId="3"/>
  </si>
  <si>
    <t>まるけんさんかくしまるちょう</t>
    <phoneticPr fontId="3"/>
  </si>
  <si>
    <t>　１　交付金は、集落を代表して</t>
    <phoneticPr fontId="3"/>
  </si>
  <si>
    <t>〇〇 〇〇（氏名）</t>
    <phoneticPr fontId="3"/>
  </si>
  <si>
    <t>が市町村より受け取る。</t>
    <phoneticPr fontId="3"/>
  </si>
  <si>
    <t>年度土地改良通年施行実施計画書</t>
    <phoneticPr fontId="3"/>
  </si>
  <si>
    <t>（集落協定名：</t>
    <phoneticPr fontId="3"/>
  </si>
  <si>
    <r>
      <t xml:space="preserve"> </t>
    </r>
    <r>
      <rPr>
        <sz val="11"/>
        <color rgb="FFFF0000"/>
        <rFont val="ＭＳ 明朝"/>
        <family val="1"/>
        <charset val="128"/>
      </rPr>
      <t>○○集落組合</t>
    </r>
    <r>
      <rPr>
        <sz val="11"/>
        <rFont val="ＭＳ 明朝"/>
        <family val="1"/>
        <charset val="128"/>
      </rPr>
      <t>（以下「組合」という。）が導入した機械及び施設（以下「機械等」という。）の管理及び運営は、この規定に定めるところによる。</t>
    </r>
    <phoneticPr fontId="3"/>
  </si>
  <si>
    <r>
      <t>　機械等の利用料金は</t>
    </r>
    <r>
      <rPr>
        <sz val="11"/>
        <color rgb="FFFF0000"/>
        <rFont val="ＭＳ 明朝"/>
        <family val="1"/>
        <charset val="128"/>
      </rPr>
      <t>○○</t>
    </r>
    <r>
      <rPr>
        <sz val="11"/>
        <rFont val="ＭＳ 明朝"/>
        <family val="1"/>
        <charset val="128"/>
      </rPr>
      <t>とする。ただし、組合員以外の者が利用する場合はこの限りではない。</t>
    </r>
    <phoneticPr fontId="3"/>
  </si>
  <si>
    <t>令和７年度中山間地域等直接支払交付金早期交付申請書</t>
    <phoneticPr fontId="3"/>
  </si>
  <si>
    <t>注１）面積欄上段（）内に、令和６年度の交付面積を転記してください。
注２）面積欄下段に、令和７年度に早期交付を希望する額の基礎となる農用地面積を記入してください。
　　　ただし、記入する農用地面積は、令和６年度の交付面積に０．５を乗じた面積を上限とし、令和７年事
　　　業計画に基づき最低限取り組むことが見込まれる面積に０．５を乗じた面積とします。
注３）交付額欄に、注２）で記入した農用地面積及び単価より、令和７年度に早期交付を希望する額を記入し
　　　てください。</t>
    <phoneticPr fontId="3"/>
  </si>
  <si>
    <t>　令和７年度において、早期交付を受けた交付金を有効に活用するとともに、事業計画の作成及び計画に基づく活動に取り組むことを誓約します。</t>
    <phoneticPr fontId="3"/>
  </si>
  <si>
    <t>殿</t>
    <rPh sb="0" eb="1">
      <t>ドノ</t>
    </rPh>
    <phoneticPr fontId="3"/>
  </si>
  <si>
    <t>注１）「農業所得の確認に関する承諾書」は、実施要領第６の１に基づき、交付金の交付の対象となる者を確認するために市町村が行う必要な調査において、農業者から農業所得に関する情報の提供、市町村が保有する所得に関する関係書類の閲覧及び関係機関への照会の承諾を得ることが目的であり、例えば「生年月日」欄など、承諾の確認に必要な欄を本様式に設けることができる。</t>
    <phoneticPr fontId="3"/>
  </si>
  <si>
    <t>○○地区水利組合</t>
    <rPh sb="2" eb="4">
      <t>チク</t>
    </rPh>
    <rPh sb="4" eb="8">
      <t>スイリクミアイ</t>
    </rPh>
    <phoneticPr fontId="3"/>
  </si>
  <si>
    <t>代表者
○○○○</t>
    <rPh sb="0" eb="3">
      <t>ダイヒョウシャ</t>
    </rPh>
    <phoneticPr fontId="3"/>
  </si>
  <si>
    <t>○○地区水利組合規程による</t>
    <rPh sb="2" eb="8">
      <t>チクスイリクミアイ</t>
    </rPh>
    <rPh sb="8" eb="10">
      <t>キテイ</t>
    </rPh>
    <phoneticPr fontId="3"/>
  </si>
  <si>
    <t>○○集落申し合わせ事項による</t>
    <rPh sb="2" eb="4">
      <t>シュウラク</t>
    </rPh>
    <rPh sb="4" eb="5">
      <t>モウ</t>
    </rPh>
    <rPh sb="6" eb="7">
      <t>ア</t>
    </rPh>
    <rPh sb="9" eb="11">
      <t>ジコウ</t>
    </rPh>
    <phoneticPr fontId="3"/>
  </si>
  <si>
    <t>市町村長　</t>
    <rPh sb="0" eb="4">
      <t>シチョウソンチョウ</t>
    </rPh>
    <phoneticPr fontId="3"/>
  </si>
  <si>
    <r>
      <t xml:space="preserve">農業の有する多面的機能の発揮の促進に関する活動計画書
</t>
    </r>
    <r>
      <rPr>
        <sz val="11"/>
        <color rgb="FFFF0000"/>
        <rFont val="ＭＳ 明朝"/>
        <family val="1"/>
        <charset val="128"/>
      </rPr>
      <t>（中山間地域等直接支払に係る集落協定）</t>
    </r>
    <rPh sb="28" eb="31">
      <t>チュウサンカン</t>
    </rPh>
    <rPh sb="31" eb="33">
      <t>チイキ</t>
    </rPh>
    <rPh sb="33" eb="34">
      <t>トウ</t>
    </rPh>
    <rPh sb="34" eb="36">
      <t>チョクセツ</t>
    </rPh>
    <rPh sb="36" eb="38">
      <t>シハライ</t>
    </rPh>
    <rPh sb="39" eb="40">
      <t>カカ</t>
    </rPh>
    <rPh sb="41" eb="43">
      <t>シュウラク</t>
    </rPh>
    <rPh sb="43" eb="45">
      <t>キョウテイ</t>
    </rPh>
    <phoneticPr fontId="3"/>
  </si>
  <si>
    <t>☑</t>
  </si>
  <si>
    <t>別紙1</t>
  </si>
  <si>
    <t>交付基準(傾斜等)</t>
    <phoneticPr fontId="3"/>
  </si>
  <si>
    <t>具体的な活動内容</t>
    <rPh sb="0" eb="3">
      <t>グタイテキ</t>
    </rPh>
    <rPh sb="4" eb="6">
      <t>カツドウ</t>
    </rPh>
    <rPh sb="6" eb="8">
      <t>ナイヨウ</t>
    </rPh>
    <phoneticPr fontId="3"/>
  </si>
  <si>
    <t>（別紙様式２）</t>
    <rPh sb="1" eb="3">
      <t>ベッシ</t>
    </rPh>
    <rPh sb="3" eb="5">
      <t>ヨウシキ</t>
    </rPh>
    <phoneticPr fontId="3"/>
  </si>
  <si>
    <t xml:space="preserve">
①現況</t>
    <rPh sb="2" eb="4">
      <t>ゲンキョウ</t>
    </rPh>
    <phoneticPr fontId="3"/>
  </si>
  <si>
    <t xml:space="preserve">
②基礎・体制整備単価</t>
    <phoneticPr fontId="3"/>
  </si>
  <si>
    <t xml:space="preserve">
③農業生産活動等の体制整備の取組（ネットワーク化活動計画の作成）の有無</t>
    <rPh sb="2" eb="8">
      <t>ノウギョウセイサンカツドウ</t>
    </rPh>
    <rPh sb="8" eb="9">
      <t>トウ</t>
    </rPh>
    <rPh sb="10" eb="12">
      <t>タイセイ</t>
    </rPh>
    <rPh sb="12" eb="14">
      <t>セイビ</t>
    </rPh>
    <rPh sb="15" eb="17">
      <t>トリクミ</t>
    </rPh>
    <rPh sb="24" eb="25">
      <t>カ</t>
    </rPh>
    <rPh sb="25" eb="27">
      <t>カツドウ</t>
    </rPh>
    <rPh sb="27" eb="29">
      <t>ケイカク</t>
    </rPh>
    <rPh sb="30" eb="32">
      <t>サクセイ</t>
    </rPh>
    <rPh sb="34" eb="36">
      <t>ウム</t>
    </rPh>
    <phoneticPr fontId="3"/>
  </si>
  <si>
    <t>上記表は以下の表に従って記載するものとする</t>
    <phoneticPr fontId="3"/>
  </si>
  <si>
    <t>（別紙様式１）</t>
    <phoneticPr fontId="3"/>
  </si>
  <si>
    <t>計画変更</t>
    <rPh sb="0" eb="2">
      <t>ケイカク</t>
    </rPh>
    <rPh sb="2" eb="4">
      <t>ヘンコウ</t>
    </rPh>
    <phoneticPr fontId="3"/>
  </si>
  <si>
    <r>
      <t xml:space="preserve">活動開始年度
</t>
    </r>
    <r>
      <rPr>
        <sz val="9"/>
        <color theme="1"/>
        <rFont val="ＭＳ 明朝"/>
        <family val="1"/>
        <charset val="128"/>
      </rPr>
      <t>(計画認定年度)</t>
    </r>
    <rPh sb="0" eb="2">
      <t>カツドウ</t>
    </rPh>
    <rPh sb="2" eb="4">
      <t>カイシ</t>
    </rPh>
    <rPh sb="4" eb="6">
      <t>ネンド</t>
    </rPh>
    <phoneticPr fontId="3"/>
  </si>
  <si>
    <t>多面支払</t>
    <rPh sb="0" eb="2">
      <t>タメン</t>
    </rPh>
    <rPh sb="2" eb="4">
      <t>シハライ</t>
    </rPh>
    <rPh sb="3" eb="4">
      <t>バライ</t>
    </rPh>
    <phoneticPr fontId="3"/>
  </si>
  <si>
    <t>農地面積</t>
    <rPh sb="2" eb="4">
      <t>メンセキ</t>
    </rPh>
    <phoneticPr fontId="3"/>
  </si>
  <si>
    <t>項目</t>
    <rPh sb="0" eb="2">
      <t>コウモク</t>
    </rPh>
    <phoneticPr fontId="3"/>
  </si>
  <si>
    <t>災害の発生が想定される箇所・施設に対する災害発生時の復旧等</t>
    <phoneticPr fontId="3"/>
  </si>
  <si>
    <t>に要する経費（具体的に記入）</t>
    <rPh sb="7" eb="10">
      <t>グタイテキ</t>
    </rPh>
    <rPh sb="11" eb="13">
      <t>キニュウ</t>
    </rPh>
    <phoneticPr fontId="3"/>
  </si>
  <si>
    <t>　○ 使途：　</t>
    <phoneticPr fontId="3"/>
  </si>
  <si>
    <t>畦塗り機購入</t>
    <rPh sb="1" eb="2">
      <t>ヌリ</t>
    </rPh>
    <rPh sb="3" eb="4">
      <t>キ</t>
    </rPh>
    <rPh sb="4" eb="6">
      <t>コウニュウ</t>
    </rPh>
    <phoneticPr fontId="3"/>
  </si>
  <si>
    <t>申請時
（します）</t>
    <rPh sb="0" eb="3">
      <t>シンセイジ</t>
    </rPh>
    <phoneticPr fontId="3"/>
  </si>
  <si>
    <t>報告時
（しました）</t>
    <rPh sb="0" eb="3">
      <t>ホウコクジ</t>
    </rPh>
    <phoneticPr fontId="3"/>
  </si>
  <si>
    <t>（１）適正な施肥</t>
    <phoneticPr fontId="3"/>
  </si>
  <si>
    <t>（２）適正な防除</t>
    <phoneticPr fontId="3"/>
  </si>
  <si>
    <t>④</t>
    <phoneticPr fontId="3"/>
  </si>
  <si>
    <t>（３）エネルギーの節減</t>
    <phoneticPr fontId="3"/>
  </si>
  <si>
    <t>⑤</t>
    <phoneticPr fontId="3"/>
  </si>
  <si>
    <t>⑥</t>
    <phoneticPr fontId="3"/>
  </si>
  <si>
    <t>⑦</t>
    <phoneticPr fontId="3"/>
  </si>
  <si>
    <t>（４）悪臭及び害虫の発生防止</t>
    <phoneticPr fontId="3"/>
  </si>
  <si>
    <t>共同取組活動を行う場合には、
悪臭・害虫の発生防止・低減に努める</t>
    <phoneticPr fontId="3"/>
  </si>
  <si>
    <t>（５）廃棄物の発生抑制、
　　 適正な循環的な利用及び適正な処分</t>
    <phoneticPr fontId="3"/>
  </si>
  <si>
    <t>共同取組活動を行う場合には、
プラ等廃棄物の削減に努め、適正に処理</t>
    <phoneticPr fontId="3"/>
  </si>
  <si>
    <t>⑧</t>
    <phoneticPr fontId="3"/>
  </si>
  <si>
    <t>環境負荷低減のチェックシート（集落協定向け）</t>
    <phoneticPr fontId="3"/>
  </si>
  <si>
    <t>（ 別紙様式８ ）</t>
    <phoneticPr fontId="3"/>
  </si>
  <si>
    <t>⑨</t>
    <phoneticPr fontId="3"/>
  </si>
  <si>
    <t>⑩</t>
    <phoneticPr fontId="3"/>
  </si>
  <si>
    <t>（６）生物多様性への悪影響の防止</t>
    <phoneticPr fontId="3"/>
  </si>
  <si>
    <t>⑪</t>
    <phoneticPr fontId="3"/>
  </si>
  <si>
    <t>⑫</t>
    <phoneticPr fontId="3"/>
  </si>
  <si>
    <t>（７）環境関係法令の遵守等</t>
    <phoneticPr fontId="3"/>
  </si>
  <si>
    <t>「みどりの食料システム戦略」を理解し、適切な事業実施に努める</t>
    <phoneticPr fontId="3"/>
  </si>
  <si>
    <t>⑬</t>
    <phoneticPr fontId="3"/>
  </si>
  <si>
    <t>関係法令の遵守</t>
    <phoneticPr fontId="3"/>
  </si>
  <si>
    <t>⑮</t>
    <phoneticPr fontId="3"/>
  </si>
  <si>
    <t>⑭</t>
    <phoneticPr fontId="3"/>
  </si>
  <si>
    <t>正しい知識に基づく作業安全に努める</t>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</si>
  <si>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肥料の適正な保管</t>
    </r>
    <r>
      <rPr>
        <sz val="11"/>
        <rFont val="ＭＳ Ｐゴシック"/>
        <family val="3"/>
        <charset val="128"/>
      </rPr>
      <t xml:space="preserve">
（該当しない　　　）</t>
    </r>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</si>
  <si>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肥料の使用状況等の記録・保存に努める</t>
    </r>
    <r>
      <rPr>
        <sz val="11"/>
        <rFont val="ＭＳ Ｐゴシック"/>
        <family val="3"/>
        <charset val="128"/>
      </rPr>
      <t xml:space="preserve">
（該当しない　　　）</t>
    </r>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</si>
  <si>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農薬の適正な使用・保管</t>
    </r>
    <r>
      <rPr>
        <sz val="11"/>
        <rFont val="ＭＳ Ｐゴシック"/>
        <family val="3"/>
        <charset val="128"/>
      </rPr>
      <t xml:space="preserve">
（該当しない　　　）</t>
    </r>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</si>
  <si>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農薬の使用状況等の記録・保存</t>
    </r>
    <r>
      <rPr>
        <sz val="11"/>
        <rFont val="ＭＳ Ｐゴシック"/>
        <family val="3"/>
        <charset val="128"/>
      </rPr>
      <t xml:space="preserve">
（該当しない　　　）</t>
    </r>
    <phoneticPr fontId="3"/>
  </si>
  <si>
    <r>
      <t xml:space="preserve">※共有資産として入手した50万円以上の農機等が
　 ある場合
</t>
    </r>
    <r>
      <rPr>
        <sz val="12"/>
        <rFont val="ＭＳ Ｐゴシック"/>
        <family val="3"/>
        <charset val="128"/>
      </rPr>
      <t>農機等の燃料の使用状況の記録・保存に努める</t>
    </r>
    <r>
      <rPr>
        <sz val="11"/>
        <rFont val="ＭＳ Ｐゴシック"/>
        <family val="3"/>
        <charset val="128"/>
      </rPr>
      <t xml:space="preserve">
（該当しない　　　）</t>
    </r>
    <phoneticPr fontId="3"/>
  </si>
  <si>
    <r>
      <t xml:space="preserve">※共有資産として入手した50万円以上の農機等が
　 ある場合
</t>
    </r>
    <r>
      <rPr>
        <sz val="12"/>
        <rFont val="ＭＳ Ｐゴシック"/>
        <family val="3"/>
        <charset val="128"/>
      </rPr>
      <t>省エネを意識し、不必要・非効率なエネルギー消費をしないよう努める</t>
    </r>
    <r>
      <rPr>
        <sz val="11"/>
        <rFont val="ＭＳ Ｐゴシック"/>
        <family val="3"/>
        <charset val="128"/>
      </rPr>
      <t xml:space="preserve">
（該当しない　　　）</t>
    </r>
    <phoneticPr fontId="3"/>
  </si>
  <si>
    <r>
      <rPr>
        <sz val="10.5"/>
        <rFont val="ＭＳ Ｐゴシック"/>
        <family val="3"/>
        <charset val="128"/>
      </rPr>
      <t>※機械等を扱う事業者である場合</t>
    </r>
    <r>
      <rPr>
        <sz val="11"/>
        <rFont val="ＭＳ Ｐゴシック"/>
        <family val="3"/>
        <charset val="128"/>
      </rPr>
      <t xml:space="preserve">
</t>
    </r>
    <r>
      <rPr>
        <sz val="12"/>
        <rFont val="ＭＳ Ｐゴシック"/>
        <family val="3"/>
        <charset val="128"/>
      </rPr>
      <t>機械等の適切な整備と管理に努める</t>
    </r>
    <r>
      <rPr>
        <sz val="11"/>
        <rFont val="ＭＳ Ｐゴシック"/>
        <family val="3"/>
        <charset val="128"/>
      </rPr>
      <t xml:space="preserve">
（該当しない　　　）</t>
    </r>
    <phoneticPr fontId="3"/>
  </si>
  <si>
    <r>
      <rPr>
        <sz val="10.5"/>
        <rFont val="ＭＳ Ｐゴシック"/>
        <family val="3"/>
        <charset val="128"/>
      </rPr>
      <t>※生物多様性への影響が想定される工事等を
　 実施する場合</t>
    </r>
    <r>
      <rPr>
        <sz val="11"/>
        <rFont val="ＭＳ Ｐゴシック"/>
        <family val="3"/>
        <charset val="128"/>
      </rPr>
      <t xml:space="preserve">
</t>
    </r>
    <r>
      <rPr>
        <sz val="12"/>
        <rFont val="ＭＳ Ｐゴシック"/>
        <family val="3"/>
        <charset val="128"/>
      </rPr>
      <t>生物多様性に配慮した事業実施に努める</t>
    </r>
    <r>
      <rPr>
        <sz val="11"/>
        <rFont val="ＭＳ Ｐゴシック"/>
        <family val="3"/>
        <charset val="128"/>
      </rPr>
      <t xml:space="preserve">
（該当しない　　　）</t>
    </r>
    <phoneticPr fontId="3"/>
  </si>
  <si>
    <t>注１　申請時は「します」の□、報告時は「しました」の□にチェックしてください。</t>
    <phoneticPr fontId="3"/>
  </si>
  <si>
    <t>注２　「※」の記載内容に該当しない場合は「（該当しない　□）」にチェックしてください。
　　　この場合、当該項目の申請時・報告時のチェックは不要です。</t>
    <phoneticPr fontId="3"/>
  </si>
  <si>
    <t>環境負荷低減のチェックシート（個別協定向け）</t>
    <rPh sb="15" eb="17">
      <t>コベツ</t>
    </rPh>
    <phoneticPr fontId="3"/>
  </si>
  <si>
    <t>（ 別紙様式９ ）</t>
    <phoneticPr fontId="3"/>
  </si>
  <si>
    <t>肥料の適正な保管</t>
    <phoneticPr fontId="3"/>
  </si>
  <si>
    <t>肥料の使用状況等の記録・保存に努める</t>
    <phoneticPr fontId="3"/>
  </si>
  <si>
    <t>作物特性のデータに基づく施肥設計を検討</t>
    <phoneticPr fontId="3"/>
  </si>
  <si>
    <t>有機物の適正な施用による土づくりを検討</t>
    <phoneticPr fontId="3"/>
  </si>
  <si>
    <t>病害虫・雑草が発生しにくい生産条件の整備を検討</t>
    <phoneticPr fontId="3"/>
  </si>
  <si>
    <t>病害虫・雑草の発生状況を把握した上で防除の要否及びタイミングの判断に努める</t>
    <phoneticPr fontId="3"/>
  </si>
  <si>
    <t>多様な防除方法（防除資材、使用方法）を活用した防除を検討</t>
    <phoneticPr fontId="3"/>
  </si>
  <si>
    <t>農薬の適正な使用・保管</t>
    <phoneticPr fontId="3"/>
  </si>
  <si>
    <t>農薬の使用状況等の記録・保存</t>
    <phoneticPr fontId="3"/>
  </si>
  <si>
    <t>農機・ハウス等の電気・燃料の使用状況の記録・保存に努める</t>
    <phoneticPr fontId="3"/>
  </si>
  <si>
    <t>省エネを意識し、不必要・非効率なエネルギー消費をしないよう努める</t>
    <phoneticPr fontId="3"/>
  </si>
  <si>
    <t>⑲</t>
    <phoneticPr fontId="3"/>
  </si>
  <si>
    <t>悪臭・害虫の発生防止・低減に努める</t>
    <phoneticPr fontId="3"/>
  </si>
  <si>
    <t>プラ等廃棄物の削減に努め、適正に処理</t>
    <phoneticPr fontId="3"/>
  </si>
  <si>
    <t>病害虫・雑草の発生状況を把握した上で防除の要否及びタイミングの判断に努める（再掲）</t>
    <rPh sb="38" eb="40">
      <t>サイケイ</t>
    </rPh>
    <phoneticPr fontId="3"/>
  </si>
  <si>
    <t>多様な防除方法（防除資材、使用方法）を活用した防除を検討（再掲）</t>
    <rPh sb="29" eb="31">
      <t>サイケイ</t>
    </rPh>
    <phoneticPr fontId="3"/>
  </si>
  <si>
    <t>⑯</t>
    <phoneticPr fontId="3"/>
  </si>
  <si>
    <t>⑰</t>
    <phoneticPr fontId="3"/>
  </si>
  <si>
    <t>⑱</t>
    <phoneticPr fontId="3"/>
  </si>
  <si>
    <t>環境配慮の取組方針の策定や研修の実施に努める</t>
    <phoneticPr fontId="3"/>
  </si>
  <si>
    <t>⑳</t>
    <phoneticPr fontId="3"/>
  </si>
  <si>
    <t>[003]市町村名</t>
    <phoneticPr fontId="3"/>
  </si>
  <si>
    <t>交付対象外（田畑混在地）</t>
    <rPh sb="0" eb="2">
      <t>コウフ</t>
    </rPh>
    <rPh sb="2" eb="4">
      <t>タイショウ</t>
    </rPh>
    <rPh sb="4" eb="5">
      <t>ガイ</t>
    </rPh>
    <rPh sb="6" eb="7">
      <t>デン</t>
    </rPh>
    <rPh sb="7" eb="8">
      <t>ハタ</t>
    </rPh>
    <rPh sb="8" eb="10">
      <t>コンザイ</t>
    </rPh>
    <rPh sb="10" eb="11">
      <t>チ</t>
    </rPh>
    <phoneticPr fontId="3"/>
  </si>
  <si>
    <t>交付対象外（田畑混在地以外）</t>
    <rPh sb="0" eb="2">
      <t>コウフ</t>
    </rPh>
    <rPh sb="2" eb="4">
      <t>タイショウ</t>
    </rPh>
    <rPh sb="4" eb="5">
      <t>ガイ</t>
    </rPh>
    <rPh sb="6" eb="7">
      <t>デン</t>
    </rPh>
    <rPh sb="7" eb="8">
      <t>ハタ</t>
    </rPh>
    <rPh sb="8" eb="10">
      <t>コンザイ</t>
    </rPh>
    <rPh sb="10" eb="11">
      <t>チ</t>
    </rPh>
    <rPh sb="11" eb="13">
      <t>イガイ</t>
    </rPh>
    <phoneticPr fontId="3"/>
  </si>
  <si>
    <t>交付対象外（田草地混在地）</t>
    <rPh sb="0" eb="2">
      <t>コウフ</t>
    </rPh>
    <rPh sb="2" eb="4">
      <t>タイショウ</t>
    </rPh>
    <rPh sb="4" eb="5">
      <t>ガイ</t>
    </rPh>
    <rPh sb="6" eb="7">
      <t>デン</t>
    </rPh>
    <rPh sb="7" eb="9">
      <t>ソウチ</t>
    </rPh>
    <rPh sb="9" eb="11">
      <t>コンザイ</t>
    </rPh>
    <rPh sb="11" eb="12">
      <t>チ</t>
    </rPh>
    <phoneticPr fontId="3"/>
  </si>
  <si>
    <t>交付対象外（田採草放牧地混在地）</t>
    <rPh sb="0" eb="2">
      <t>コウフ</t>
    </rPh>
    <rPh sb="2" eb="4">
      <t>タイショウ</t>
    </rPh>
    <rPh sb="4" eb="5">
      <t>ガイ</t>
    </rPh>
    <rPh sb="6" eb="7">
      <t>デン</t>
    </rPh>
    <rPh sb="7" eb="9">
      <t>サイソウ</t>
    </rPh>
    <rPh sb="9" eb="11">
      <t>ホウボク</t>
    </rPh>
    <rPh sb="11" eb="12">
      <t>チ</t>
    </rPh>
    <rPh sb="12" eb="14">
      <t>コンザイ</t>
    </rPh>
    <rPh sb="14" eb="15">
      <t>チ</t>
    </rPh>
    <phoneticPr fontId="3"/>
  </si>
  <si>
    <t>交付対象外（田草地混在地以外）</t>
    <rPh sb="0" eb="2">
      <t>コウフ</t>
    </rPh>
    <rPh sb="2" eb="4">
      <t>タイショウ</t>
    </rPh>
    <rPh sb="4" eb="5">
      <t>ガイ</t>
    </rPh>
    <rPh sb="6" eb="7">
      <t>デン</t>
    </rPh>
    <rPh sb="7" eb="9">
      <t>ソウチ</t>
    </rPh>
    <rPh sb="9" eb="11">
      <t>コンザイ</t>
    </rPh>
    <rPh sb="11" eb="12">
      <t>チ</t>
    </rPh>
    <rPh sb="12" eb="14">
      <t>イガイ</t>
    </rPh>
    <phoneticPr fontId="3"/>
  </si>
  <si>
    <t>交付対象外（田採草放牧地混在地以外）</t>
    <rPh sb="0" eb="2">
      <t>コウフ</t>
    </rPh>
    <rPh sb="2" eb="4">
      <t>タイショウ</t>
    </rPh>
    <rPh sb="4" eb="5">
      <t>ガイ</t>
    </rPh>
    <rPh sb="6" eb="7">
      <t>デン</t>
    </rPh>
    <rPh sb="7" eb="9">
      <t>サイソウ</t>
    </rPh>
    <rPh sb="9" eb="11">
      <t>ホウボク</t>
    </rPh>
    <rPh sb="11" eb="12">
      <t>チ</t>
    </rPh>
    <rPh sb="12" eb="14">
      <t>コンザイ</t>
    </rPh>
    <rPh sb="14" eb="15">
      <t>チ</t>
    </rPh>
    <rPh sb="15" eb="17">
      <t>イガイ</t>
    </rPh>
    <phoneticPr fontId="3"/>
  </si>
  <si>
    <t>交付対象外(田畑混在地以外)</t>
    <rPh sb="6" eb="8">
      <t>デンパタ</t>
    </rPh>
    <rPh sb="8" eb="10">
      <t>コンザイ</t>
    </rPh>
    <rPh sb="10" eb="11">
      <t>チ</t>
    </rPh>
    <rPh sb="11" eb="13">
      <t>イガイ</t>
    </rPh>
    <phoneticPr fontId="3"/>
  </si>
  <si>
    <t>交付対象外（田採草放牧地混在地）</t>
    <rPh sb="6" eb="7">
      <t>デン</t>
    </rPh>
    <rPh sb="7" eb="9">
      <t>サイソウ</t>
    </rPh>
    <rPh sb="9" eb="11">
      <t>ホウボク</t>
    </rPh>
    <rPh sb="11" eb="12">
      <t>チ</t>
    </rPh>
    <rPh sb="12" eb="14">
      <t>コンザイ</t>
    </rPh>
    <rPh sb="14" eb="15">
      <t>チ</t>
    </rPh>
    <phoneticPr fontId="3"/>
  </si>
  <si>
    <t>交付対象外（田採草放牧地混在地以外）</t>
    <rPh sb="6" eb="7">
      <t>デン</t>
    </rPh>
    <rPh sb="7" eb="9">
      <t>サイソウ</t>
    </rPh>
    <rPh sb="9" eb="11">
      <t>ホウボク</t>
    </rPh>
    <rPh sb="11" eb="12">
      <t>チ</t>
    </rPh>
    <rPh sb="12" eb="14">
      <t>コンザイ</t>
    </rPh>
    <rPh sb="14" eb="15">
      <t>チ</t>
    </rPh>
    <rPh sb="15" eb="17">
      <t>イガイ</t>
    </rPh>
    <phoneticPr fontId="3"/>
  </si>
  <si>
    <t>荒廃農地等の復旧が行われなかった</t>
    <rPh sb="0" eb="2">
      <t>コウハイ</t>
    </rPh>
    <rPh sb="2" eb="4">
      <t>ノウチ</t>
    </rPh>
    <rPh sb="4" eb="5">
      <t>トウ</t>
    </rPh>
    <rPh sb="6" eb="8">
      <t>フッキュウ</t>
    </rPh>
    <rPh sb="9" eb="10">
      <t>オコナ</t>
    </rPh>
    <phoneticPr fontId="3"/>
  </si>
  <si>
    <t>[128]協定農用地の一部除外_耕作未実施_転用</t>
    <rPh sb="22" eb="24">
      <t>テンヨウ</t>
    </rPh>
    <phoneticPr fontId="3"/>
  </si>
  <si>
    <t>[133]協定農用地の一部除外_復旧未実施</t>
    <phoneticPr fontId="3"/>
  </si>
  <si>
    <r>
      <rPr>
        <sz val="9"/>
        <rFont val="ＭＳ ゴシック"/>
        <family val="3"/>
        <charset val="128"/>
      </rPr>
      <t>[ア　棚田等の保全]</t>
    </r>
    <r>
      <rPr>
        <sz val="9"/>
        <color rgb="FFFF0000"/>
        <rFont val="ＭＳ ゴシック"/>
        <family val="3"/>
        <charset val="128"/>
      </rPr>
      <t xml:space="preserve">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t>
    </r>
    <phoneticPr fontId="3"/>
  </si>
  <si>
    <r>
      <rPr>
        <sz val="9"/>
        <rFont val="ＭＳ ゴシック"/>
        <family val="3"/>
        <charset val="128"/>
      </rPr>
      <t>[イ　棚田等の保全を通じた多面にわたる機能の維持・発揮]</t>
    </r>
    <r>
      <rPr>
        <sz val="9"/>
        <color rgb="FFFF0000"/>
        <rFont val="ＭＳ ゴシック"/>
        <family val="3"/>
        <charset val="128"/>
      </rPr>
      <t xml:space="preserve">
例) 【生産性向上】食味基準を設ける等により品質向上を図り棚田米の販売量/額を〇t /円 から〇t /円に増加させる。</t>
    </r>
    <phoneticPr fontId="3"/>
  </si>
  <si>
    <r>
      <rPr>
        <sz val="9"/>
        <rFont val="ＭＳ ゴシック"/>
        <family val="3"/>
        <charset val="128"/>
      </rPr>
      <t>[ウ　棚田を核とした棚田地域の振興]</t>
    </r>
    <r>
      <rPr>
        <sz val="9"/>
        <color rgb="FFFF0000"/>
        <rFont val="ＭＳ ゴシック"/>
        <family val="3"/>
        <charset val="128"/>
      </rPr>
      <t xml:space="preserve">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t>
    </r>
    <phoneticPr fontId="3"/>
  </si>
  <si>
    <r>
      <rPr>
        <sz val="9"/>
        <rFont val="ＭＳ ゴシック"/>
        <family val="3"/>
        <charset val="128"/>
      </rPr>
      <t>［超急傾斜農地の保全］</t>
    </r>
    <r>
      <rPr>
        <sz val="9"/>
        <color rgb="FFFF0000"/>
        <rFont val="ＭＳ ゴシック"/>
        <family val="3"/>
        <charset val="128"/>
      </rPr>
      <t xml:space="preserve">
例1) 当該農地の法面について、石積みの補修、防草シートの設置による適切な維持管理を実施する。
例2) 農作業の安全性を確保するため、石積み法面に除草等の作業足場の設置と、圃場進入路の緩傾斜への改良を実施する。
例3) 当該農地の土壌流入・流出を防ぐため、グリーンベルトや圃場内小水路の設置を行う。
</t>
    </r>
    <r>
      <rPr>
        <sz val="9"/>
        <rFont val="ＭＳ ゴシック"/>
        <family val="3"/>
        <charset val="128"/>
      </rPr>
      <t>［農産物の販売促進等］</t>
    </r>
    <r>
      <rPr>
        <sz val="9"/>
        <color rgb="FFFF0000"/>
        <rFont val="ＭＳ ゴシック"/>
        <family val="3"/>
        <charset val="128"/>
      </rPr>
      <t xml:space="preserve">
例1) 当該農地を含む協定農用地で生産される農産物（○○○）をＪＡのイベントとＪＡのホームページを活用してＰＲする。
例2) 当該農地を含む協定農用地で生産される農産物（○○○）をＰＲするため、共通パッケージを作成し、農産物販売時に活用する。
</t>
    </r>
    <rPh sb="12" eb="13">
      <t>レイ</t>
    </rPh>
    <rPh sb="16" eb="18">
      <t>トウガイ</t>
    </rPh>
    <rPh sb="18" eb="20">
      <t>ノウチ</t>
    </rPh>
    <rPh sb="21" eb="23">
      <t>ノリメン</t>
    </rPh>
    <rPh sb="28" eb="29">
      <t>イシ</t>
    </rPh>
    <rPh sb="29" eb="30">
      <t>ツ</t>
    </rPh>
    <rPh sb="32" eb="34">
      <t>ホシュウ</t>
    </rPh>
    <rPh sb="35" eb="36">
      <t>ボウ</t>
    </rPh>
    <rPh sb="36" eb="37">
      <t>クサ</t>
    </rPh>
    <rPh sb="41" eb="43">
      <t>セッチ</t>
    </rPh>
    <rPh sb="46" eb="48">
      <t>テキセツ</t>
    </rPh>
    <rPh sb="49" eb="51">
      <t>イジ</t>
    </rPh>
    <rPh sb="51" eb="53">
      <t>カンリ</t>
    </rPh>
    <rPh sb="54" eb="56">
      <t>ジッシ</t>
    </rPh>
    <rPh sb="60" eb="61">
      <t>レイ</t>
    </rPh>
    <rPh sb="64" eb="67">
      <t>ノウサギョウ</t>
    </rPh>
    <rPh sb="68" eb="71">
      <t>アンゼンセイ</t>
    </rPh>
    <rPh sb="72" eb="74">
      <t>カクホ</t>
    </rPh>
    <rPh sb="79" eb="80">
      <t>イシ</t>
    </rPh>
    <rPh sb="80" eb="81">
      <t>ツ</t>
    </rPh>
    <rPh sb="82" eb="84">
      <t>ノリメン</t>
    </rPh>
    <rPh sb="85" eb="87">
      <t>ジョソウ</t>
    </rPh>
    <rPh sb="87" eb="88">
      <t>トウ</t>
    </rPh>
    <rPh sb="89" eb="91">
      <t>サギョウ</t>
    </rPh>
    <rPh sb="91" eb="93">
      <t>アシバ</t>
    </rPh>
    <rPh sb="94" eb="96">
      <t>セッチ</t>
    </rPh>
    <rPh sb="98" eb="100">
      <t>ホジョウ</t>
    </rPh>
    <rPh sb="100" eb="103">
      <t>シンニュウロ</t>
    </rPh>
    <rPh sb="104" eb="107">
      <t>カンケイシャ</t>
    </rPh>
    <rPh sb="109" eb="111">
      <t>カイリョウ</t>
    </rPh>
    <rPh sb="112" eb="114">
      <t>ジッシ</t>
    </rPh>
    <rPh sb="118" eb="119">
      <t>レイ</t>
    </rPh>
    <rPh sb="122" eb="124">
      <t>トウガイ</t>
    </rPh>
    <rPh sb="124" eb="126">
      <t>ノウチ</t>
    </rPh>
    <rPh sb="127" eb="129">
      <t>ドジョウ</t>
    </rPh>
    <rPh sb="129" eb="131">
      <t>リュウニュウ</t>
    </rPh>
    <rPh sb="132" eb="134">
      <t>リュウシュツ</t>
    </rPh>
    <rPh sb="135" eb="136">
      <t>フセ</t>
    </rPh>
    <rPh sb="148" eb="150">
      <t>ホジョウ</t>
    </rPh>
    <rPh sb="150" eb="151">
      <t>ナイ</t>
    </rPh>
    <rPh sb="151" eb="152">
      <t>ショウ</t>
    </rPh>
    <rPh sb="152" eb="154">
      <t>スイロ</t>
    </rPh>
    <rPh sb="155" eb="157">
      <t>セッチ</t>
    </rPh>
    <rPh sb="158" eb="159">
      <t>オコナ</t>
    </rPh>
    <rPh sb="175" eb="176">
      <t>レイ</t>
    </rPh>
    <rPh sb="179" eb="181">
      <t>トウガイ</t>
    </rPh>
    <rPh sb="224" eb="226">
      <t>カツヨウ</t>
    </rPh>
    <rPh sb="234" eb="235">
      <t>レイ</t>
    </rPh>
    <rPh sb="272" eb="274">
      <t>キョウツウ</t>
    </rPh>
    <rPh sb="280" eb="282">
      <t>サクセイ</t>
    </rPh>
    <rPh sb="284" eb="287">
      <t>ノウサンブツ</t>
    </rPh>
    <rPh sb="287" eb="290">
      <t>ハンバイジ</t>
    </rPh>
    <rPh sb="291" eb="293">
      <t>カツヨウ</t>
    </rPh>
    <phoneticPr fontId="3"/>
  </si>
  <si>
    <r>
      <rPr>
        <sz val="9"/>
        <rFont val="ＭＳ ゴシック"/>
        <family val="3"/>
        <charset val="128"/>
      </rPr>
      <t>［ネットワーク化・統合等により実現する農業生産活動等の継続のための取組］</t>
    </r>
    <r>
      <rPr>
        <sz val="9"/>
        <color rgb="FFFF0000"/>
        <rFont val="ＭＳ ゴシック"/>
        <family val="3"/>
        <charset val="128"/>
      </rPr>
      <t xml:space="preserve">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t>
    </r>
    <phoneticPr fontId="3"/>
  </si>
  <si>
    <r>
      <rPr>
        <sz val="9"/>
        <rFont val="ＭＳ ゴシック"/>
        <family val="3"/>
        <charset val="128"/>
      </rPr>
      <t>[スマート農業による作業の省力化・効率化を図る取組]</t>
    </r>
    <r>
      <rPr>
        <sz val="9"/>
        <color rgb="FFFF0000"/>
        <rFont val="ＭＳ ゴシック"/>
        <family val="3"/>
        <charset val="128"/>
      </rPr>
      <t xml:space="preserve">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t>
    </r>
    <phoneticPr fontId="3"/>
  </si>
  <si>
    <r>
      <rPr>
        <sz val="9"/>
        <rFont val="ＭＳ ゴシック"/>
        <family val="3"/>
        <charset val="128"/>
      </rPr>
      <t>［新たな人材の確保に関する取組］</t>
    </r>
    <r>
      <rPr>
        <sz val="9"/>
        <color rgb="FFFF0000"/>
        <rFont val="ＭＳ ゴシック"/>
        <family val="3"/>
        <charset val="128"/>
      </rPr>
      <t xml:space="preserve">
例1) ○○○の収穫ボランティアを現状▲名から●名増員する。
例2) 集落で受け入れるインターンシップ生の延べ活動日数を現在の年間▲日から●日に増加する。
例3) 就農を目的とした移住体験の環境を●戸整備する。
</t>
    </r>
    <r>
      <rPr>
        <sz val="9"/>
        <rFont val="ＭＳ ゴシック"/>
        <family val="3"/>
        <charset val="128"/>
      </rPr>
      <t xml:space="preserve">[集落機能を強化する取組]
</t>
    </r>
    <r>
      <rPr>
        <sz val="9"/>
        <color rgb="FFFF0000"/>
        <rFont val="ＭＳ ゴシック"/>
        <family val="3"/>
        <charset val="128"/>
      </rPr>
      <t>例1) NPO法人との連携体制を構築し、高齢者見回りサービスを開始するとともに、NPO法人の共同取組活動への参加体制を構築する。
例2) 既存の集落運営組織と集落内外の別組織との新たな連携体制を確立し、関係組織数を現状の▲組織から●組織増加させる。</t>
    </r>
    <phoneticPr fontId="3"/>
  </si>
  <si>
    <t>ネットワーク化する集落協定数</t>
    <rPh sb="6" eb="7">
      <t>カ</t>
    </rPh>
    <rPh sb="9" eb="11">
      <t>シュウラク</t>
    </rPh>
    <rPh sb="11" eb="13">
      <t>キョウテイ</t>
    </rPh>
    <rPh sb="13" eb="14">
      <t>スウ</t>
    </rPh>
    <phoneticPr fontId="3"/>
  </si>
  <si>
    <t>統合する集落協定数</t>
    <rPh sb="0" eb="2">
      <t>トウゴウ</t>
    </rPh>
    <rPh sb="4" eb="6">
      <t>シュウラク</t>
    </rPh>
    <rPh sb="6" eb="8">
      <t>キョウテイ</t>
    </rPh>
    <rPh sb="8" eb="9">
      <t>スウ</t>
    </rPh>
    <phoneticPr fontId="3"/>
  </si>
  <si>
    <t>[164]棚田加算_目標_棚田等の保全</t>
    <phoneticPr fontId="3"/>
  </si>
  <si>
    <t>[165]棚田加算_目標_棚田等の保全_目標年度</t>
    <phoneticPr fontId="3"/>
  </si>
  <si>
    <t>[166]棚田加算_目標_棚田等の保全_達成状況</t>
    <phoneticPr fontId="3"/>
  </si>
  <si>
    <t>[167]棚田加算_目標_多面的機能の維持発揮</t>
    <phoneticPr fontId="3"/>
  </si>
  <si>
    <t>[168]棚田加算_目標_多面的機能の維持発揮_目標年度</t>
    <phoneticPr fontId="3"/>
  </si>
  <si>
    <t>[169]棚田加算_目標_多面的機能の維持発揮_達成状況</t>
    <phoneticPr fontId="3"/>
  </si>
  <si>
    <t>[170]棚田加算_目標_棚田地域の振興</t>
    <phoneticPr fontId="3"/>
  </si>
  <si>
    <t>[171]棚田加算_目標_棚田地域の振興_目標年度</t>
    <phoneticPr fontId="3"/>
  </si>
  <si>
    <t>[172]棚田加算_目標_棚田地域の振興_達成状況</t>
    <phoneticPr fontId="3"/>
  </si>
  <si>
    <t>[158]超急傾斜地棚田加算_取組状況</t>
    <rPh sb="5" eb="9">
      <t>チョウキュウケイシャ</t>
    </rPh>
    <rPh sb="9" eb="12">
      <t>チタナダ</t>
    </rPh>
    <phoneticPr fontId="3"/>
  </si>
  <si>
    <t>[159]超急傾斜地棚田加算_加算面積_計</t>
    <rPh sb="5" eb="9">
      <t>チョウキュウケイシャ</t>
    </rPh>
    <phoneticPr fontId="3"/>
  </si>
  <si>
    <t>[160]超急傾斜地棚田加算_加算面積_田</t>
    <rPh sb="5" eb="9">
      <t>チョウキュウケイシャ</t>
    </rPh>
    <phoneticPr fontId="3"/>
  </si>
  <si>
    <t>[161]超急傾斜地棚田加算_加算面積_畑</t>
    <rPh sb="5" eb="9">
      <t>チョウキュウケイシャ</t>
    </rPh>
    <phoneticPr fontId="3"/>
  </si>
  <si>
    <t>[162]超急傾斜地棚田加算_加算金額</t>
    <rPh sb="5" eb="9">
      <t>チョウキュウケイシャ</t>
    </rPh>
    <phoneticPr fontId="3"/>
  </si>
  <si>
    <t>[163]超急傾斜地棚田加算_うち国費</t>
    <rPh sb="5" eb="9">
      <t>チョウキュウケイシャ</t>
    </rPh>
    <rPh sb="17" eb="19">
      <t>コクヒ</t>
    </rPh>
    <phoneticPr fontId="3"/>
  </si>
  <si>
    <t>[173]超急傾加算_取組状況</t>
    <phoneticPr fontId="3"/>
  </si>
  <si>
    <t>[174]超急傾加算_加算面積_計</t>
    <phoneticPr fontId="3"/>
  </si>
  <si>
    <t>[175]超急傾加算_加算面積_田</t>
    <phoneticPr fontId="3"/>
  </si>
  <si>
    <t>[176]超急傾加算_加算面積_畑</t>
    <phoneticPr fontId="3"/>
  </si>
  <si>
    <t>[177]超急傾加算_加算金額</t>
    <phoneticPr fontId="3"/>
  </si>
  <si>
    <t>[178]超急傾加算_うち国費</t>
    <rPh sb="13" eb="15">
      <t>コクヒ</t>
    </rPh>
    <phoneticPr fontId="3"/>
  </si>
  <si>
    <t>[179]超急傾加算_目標_保全_法面の維持・補修</t>
    <phoneticPr fontId="3"/>
  </si>
  <si>
    <t>[180]超急傾加算_目標_保全_耕作道、ほ場進入路等の維持</t>
    <phoneticPr fontId="3"/>
  </si>
  <si>
    <t>[181]超急傾加算_目標_保全_作業足場の設置、ほ場進入路の改良等</t>
    <phoneticPr fontId="3"/>
  </si>
  <si>
    <t>[182]超急傾加算_目標_保全_土壌流入、土壌流出の防止</t>
    <phoneticPr fontId="3"/>
  </si>
  <si>
    <t>[183]超急傾加算_目標_保全_農薬散布等の施設の整備</t>
    <phoneticPr fontId="3"/>
  </si>
  <si>
    <t>[184]超急傾加算_目標_保全_共同防除体制の構築</t>
    <phoneticPr fontId="3"/>
  </si>
  <si>
    <t>[185]超急傾加算_目標_保全_鳥獣害防止施設の維持</t>
    <phoneticPr fontId="3"/>
  </si>
  <si>
    <t>[186]超急傾加算_目標_保全_鳥獣害防止施設の設置</t>
    <phoneticPr fontId="3"/>
  </si>
  <si>
    <t>[187]超急傾加算_目標_保全_その他</t>
    <phoneticPr fontId="3"/>
  </si>
  <si>
    <t>[188]超急傾加算_目標_保全_その他の内容</t>
    <phoneticPr fontId="3"/>
  </si>
  <si>
    <t>[189]超急傾加算_目標_販売_共通パッケージの作成</t>
    <phoneticPr fontId="3"/>
  </si>
  <si>
    <t>[190]超急傾加算_目標_販売_パンフレットの作成</t>
    <phoneticPr fontId="3"/>
  </si>
  <si>
    <t>[191]超急傾加算_目標_販売_農産物の加工</t>
    <phoneticPr fontId="3"/>
  </si>
  <si>
    <t>[192]超急傾加算_目標_販売_直売所等での販売</t>
    <phoneticPr fontId="3"/>
  </si>
  <si>
    <t>[193]超急傾加算_目標_販売_ブランド化</t>
    <phoneticPr fontId="3"/>
  </si>
  <si>
    <t>[194]超急傾加算_目標_販売_景観作物の植栽</t>
    <phoneticPr fontId="3"/>
  </si>
  <si>
    <t>[195]超急傾加算_目標_販売_環境に配慮した農業</t>
    <phoneticPr fontId="3"/>
  </si>
  <si>
    <t>[196]超急傾加算_目標_販売_都市住民との交流</t>
    <phoneticPr fontId="3"/>
  </si>
  <si>
    <t>[197]超急傾加算_目標_販売_施設の設置・運営</t>
    <phoneticPr fontId="3"/>
  </si>
  <si>
    <t>[198]超急傾加算_目標_販売_棚田オーナー制度</t>
    <phoneticPr fontId="3"/>
  </si>
  <si>
    <t>[199]超急傾加算_目標_販売_その他</t>
    <phoneticPr fontId="3"/>
  </si>
  <si>
    <t>[200]超急傾加算_目標_販売_その他の内容</t>
    <phoneticPr fontId="3"/>
  </si>
  <si>
    <t>[201]ネットワーク化加算_取組状況</t>
    <phoneticPr fontId="3"/>
  </si>
  <si>
    <t>[202]ネットワーク化加算_加算面積計</t>
    <phoneticPr fontId="3"/>
  </si>
  <si>
    <t>[203]ネットワーク化加算_加算金額</t>
    <phoneticPr fontId="3"/>
  </si>
  <si>
    <t>[204]ネットワーク化加算_うち国費</t>
    <rPh sb="17" eb="19">
      <t>コクヒ</t>
    </rPh>
    <phoneticPr fontId="3"/>
  </si>
  <si>
    <t>[205]ネットワーク化加算_ネットワーク化集落数</t>
    <rPh sb="21" eb="22">
      <t>カ</t>
    </rPh>
    <rPh sb="22" eb="24">
      <t>シュウラク</t>
    </rPh>
    <phoneticPr fontId="3"/>
  </si>
  <si>
    <t>[206]ネットワーク化加算_統合集落数</t>
    <rPh sb="15" eb="17">
      <t>トウゴウ</t>
    </rPh>
    <phoneticPr fontId="3"/>
  </si>
  <si>
    <t>（超急傾斜地棚田加算）（田1/10以上、畑20度以上）</t>
    <rPh sb="12" eb="13">
      <t>タ</t>
    </rPh>
    <rPh sb="17" eb="19">
      <t>イジョウ</t>
    </rPh>
    <rPh sb="20" eb="21">
      <t>ハタケ</t>
    </rPh>
    <rPh sb="23" eb="26">
      <t>ドイジョウ</t>
    </rPh>
    <phoneticPr fontId="3"/>
  </si>
  <si>
    <t>[207]ネットワーク化加算_人材確保数</t>
    <phoneticPr fontId="3"/>
  </si>
  <si>
    <t>[208]ネットワーク化加算_集落内からの人材確保数</t>
    <phoneticPr fontId="3"/>
  </si>
  <si>
    <t>[209]ネットワーク化加算_集落外からの人材確保数</t>
    <phoneticPr fontId="3"/>
  </si>
  <si>
    <t>[210]ネットワーク化加算_確保された人材が担う地域活動数</t>
    <phoneticPr fontId="3"/>
  </si>
  <si>
    <t>[211]ネットワーク化加算_確保された人材が担う地域活動_集落協定組織の活動</t>
    <phoneticPr fontId="3"/>
  </si>
  <si>
    <t>[212]ネットワーク化加算_確保された人材が担う地域活動_農業生産組織の活動</t>
    <phoneticPr fontId="3"/>
  </si>
  <si>
    <t>[213]ネットワーク化加算_確保された人材が担う地域活動_加工・販売組織の活動</t>
    <phoneticPr fontId="3"/>
  </si>
  <si>
    <t>[214]ネットワーク化加算_目標</t>
    <phoneticPr fontId="3"/>
  </si>
  <si>
    <t>[215]ネットワーク加算_目標_目標年度</t>
    <phoneticPr fontId="3"/>
  </si>
  <si>
    <t>[216]ネットワーク化加算_目標_達成状況</t>
    <phoneticPr fontId="3"/>
  </si>
  <si>
    <t>[217]スマート農業加算_取組状況</t>
    <rPh sb="9" eb="11">
      <t>ノウギョウ</t>
    </rPh>
    <phoneticPr fontId="3"/>
  </si>
  <si>
    <t>[218]スマート農業加算_加算面積計</t>
    <rPh sb="9" eb="11">
      <t>ノウギョウ</t>
    </rPh>
    <phoneticPr fontId="3"/>
  </si>
  <si>
    <t>[219]スマート農業加算_加算金額</t>
    <rPh sb="9" eb="11">
      <t>ノウギョウ</t>
    </rPh>
    <phoneticPr fontId="3"/>
  </si>
  <si>
    <t>[220]スマート農業加算_うち国費</t>
    <rPh sb="9" eb="11">
      <t>ノウギョウ</t>
    </rPh>
    <rPh sb="16" eb="18">
      <t>コクヒ</t>
    </rPh>
    <phoneticPr fontId="3"/>
  </si>
  <si>
    <t>[221]スマート農業加算_目標</t>
    <rPh sb="9" eb="11">
      <t>ノウギョウ</t>
    </rPh>
    <phoneticPr fontId="3"/>
  </si>
  <si>
    <t>[222]スマート農業加算_目標年度</t>
    <rPh sb="9" eb="11">
      <t>ノウギョウ</t>
    </rPh>
    <phoneticPr fontId="3"/>
  </si>
  <si>
    <t>[223]スマート農業加算_達成状況</t>
    <rPh sb="9" eb="11">
      <t>ノウギョウ</t>
    </rPh>
    <phoneticPr fontId="3"/>
  </si>
  <si>
    <t>[224]集落機能強化加算の経過措置_取組状況</t>
    <rPh sb="14" eb="18">
      <t>ケイカソチ</t>
    </rPh>
    <phoneticPr fontId="3"/>
  </si>
  <si>
    <t>[225]集落機能強化加算の経過措置_加算面積計</t>
    <phoneticPr fontId="3"/>
  </si>
  <si>
    <t>[226]集落機能強化加算の経過措置_加算金額</t>
    <phoneticPr fontId="3"/>
  </si>
  <si>
    <t>[227]集落機能強化加算の経過措置_うち国費</t>
    <rPh sb="21" eb="23">
      <t>コクヒ</t>
    </rPh>
    <phoneticPr fontId="3"/>
  </si>
  <si>
    <t>[228]集落機能強化加算の経過措置_目標</t>
    <phoneticPr fontId="3"/>
  </si>
  <si>
    <t>[229]集落機能強化加算の経過措置_目標年度</t>
    <phoneticPr fontId="3"/>
  </si>
  <si>
    <t>[230]集落機能強化加算の経過措置_達成状況</t>
    <phoneticPr fontId="3"/>
  </si>
  <si>
    <t>[231]体制整備単価</t>
    <phoneticPr fontId="3"/>
  </si>
  <si>
    <t>[232]基礎単価</t>
    <phoneticPr fontId="3"/>
  </si>
  <si>
    <t>[233]交付金額（円）</t>
    <phoneticPr fontId="3"/>
  </si>
  <si>
    <t>[234]交付金額_うち国費</t>
    <rPh sb="12" eb="14">
      <t>コクヒ</t>
    </rPh>
    <phoneticPr fontId="3"/>
  </si>
  <si>
    <t>[235]共同取組活動充当額</t>
    <phoneticPr fontId="3"/>
  </si>
  <si>
    <t>[236]共同取組活動充当割合</t>
    <phoneticPr fontId="3"/>
  </si>
  <si>
    <t>[237]個人配分額</t>
    <phoneticPr fontId="3"/>
  </si>
  <si>
    <t>[238]前年度末積立等残高</t>
    <phoneticPr fontId="3"/>
  </si>
  <si>
    <t>[239]今年度交付額＋前年度末積立等残高</t>
    <phoneticPr fontId="3"/>
  </si>
  <si>
    <t>[240]個人配分支出総額</t>
    <phoneticPr fontId="3"/>
  </si>
  <si>
    <t>[241]共同取組活動支出総額</t>
    <phoneticPr fontId="3"/>
  </si>
  <si>
    <t>[242]役員報酬</t>
    <phoneticPr fontId="3"/>
  </si>
  <si>
    <t>[243]研修会費</t>
    <phoneticPr fontId="3"/>
  </si>
  <si>
    <t>[244]道水路管理費</t>
    <phoneticPr fontId="3"/>
  </si>
  <si>
    <t>[245]農地管理費</t>
    <phoneticPr fontId="3"/>
  </si>
  <si>
    <t>[246]鳥獣害防止対策費</t>
    <phoneticPr fontId="3"/>
  </si>
  <si>
    <t>[247]共同利用機械購入等費</t>
    <phoneticPr fontId="3"/>
  </si>
  <si>
    <t>[248]共同利用施設整備等費</t>
    <phoneticPr fontId="3"/>
  </si>
  <si>
    <t>[249]多面的機能増進活動費</t>
    <phoneticPr fontId="3"/>
  </si>
  <si>
    <t>[250]土地利用調整関係費</t>
    <phoneticPr fontId="3"/>
  </si>
  <si>
    <t>[251]法人設立関係費</t>
    <phoneticPr fontId="3"/>
  </si>
  <si>
    <t>[252]農産物等販売促進費</t>
    <phoneticPr fontId="3"/>
  </si>
  <si>
    <t>[253]都市農村交流促進関係費</t>
    <phoneticPr fontId="3"/>
  </si>
  <si>
    <t>[254]その他</t>
    <phoneticPr fontId="3"/>
  </si>
  <si>
    <t>[255]積立等_計</t>
    <phoneticPr fontId="3"/>
  </si>
  <si>
    <t>[256]繰越</t>
    <phoneticPr fontId="3"/>
  </si>
  <si>
    <t>[257]耕作放棄防止活動（項目数）</t>
    <phoneticPr fontId="3"/>
  </si>
  <si>
    <t>[258]多面的機能支払交付金と同一施設</t>
    <phoneticPr fontId="3"/>
  </si>
  <si>
    <t>[259]賃借権設定・農作業の委託</t>
    <phoneticPr fontId="3"/>
  </si>
  <si>
    <t>[260]既荒廃農地復旧、林地化、畜産利用</t>
    <rPh sb="5" eb="6">
      <t>スデ</t>
    </rPh>
    <rPh sb="6" eb="8">
      <t>コウハイ</t>
    </rPh>
    <rPh sb="8" eb="10">
      <t>ノウチ</t>
    </rPh>
    <rPh sb="10" eb="12">
      <t>フッキュウ</t>
    </rPh>
    <rPh sb="13" eb="15">
      <t>リンチ</t>
    </rPh>
    <rPh sb="15" eb="16">
      <t>カ</t>
    </rPh>
    <rPh sb="17" eb="19">
      <t>チクサン</t>
    </rPh>
    <rPh sb="19" eb="21">
      <t>リヨウ</t>
    </rPh>
    <phoneticPr fontId="3"/>
  </si>
  <si>
    <t>[261]既荒廃農用地の保全管理</t>
    <phoneticPr fontId="3"/>
  </si>
  <si>
    <t>［262］農地の法面管理</t>
    <phoneticPr fontId="3"/>
  </si>
  <si>
    <t>[263]柵、ネットの設置等鳥獣被害防止</t>
    <phoneticPr fontId="3"/>
  </si>
  <si>
    <t>[265]簡易な基盤整備</t>
    <phoneticPr fontId="3"/>
  </si>
  <si>
    <t>[266]担い手の確保</t>
    <phoneticPr fontId="3"/>
  </si>
  <si>
    <t>[267]地場農産物の加工・販売</t>
    <phoneticPr fontId="3"/>
  </si>
  <si>
    <t>[268]その他</t>
    <rPh sb="7" eb="8">
      <t>タ</t>
    </rPh>
    <phoneticPr fontId="3"/>
  </si>
  <si>
    <t>[269]道・水路等の管理活動（項目数）</t>
    <phoneticPr fontId="3"/>
  </si>
  <si>
    <t>[270]水路の管理</t>
    <phoneticPr fontId="3"/>
  </si>
  <si>
    <t>[271]農道の管理</t>
    <phoneticPr fontId="3"/>
  </si>
  <si>
    <t>[272]その他の施設の管理</t>
    <phoneticPr fontId="3"/>
  </si>
  <si>
    <t>[273]多面的機能の維持・増進活動（項目数）</t>
    <phoneticPr fontId="3"/>
  </si>
  <si>
    <t>[274]周辺林地の下草刈</t>
    <phoneticPr fontId="3"/>
  </si>
  <si>
    <t>[275]土壌流亡に配慮した営農</t>
    <phoneticPr fontId="3"/>
  </si>
  <si>
    <t>[277]市民農園等の開設・運営</t>
    <phoneticPr fontId="3"/>
  </si>
  <si>
    <t>[278]体験民宿（グリーン・ツーリズム）</t>
    <phoneticPr fontId="3"/>
  </si>
  <si>
    <t>[279]景観作物の作付け</t>
    <phoneticPr fontId="3"/>
  </si>
  <si>
    <t>[280]魚類・昆虫類の保護</t>
    <phoneticPr fontId="3"/>
  </si>
  <si>
    <t>[281]鳥類の餌場の確保</t>
    <phoneticPr fontId="3"/>
  </si>
  <si>
    <t>[282]粗放的畜産</t>
    <phoneticPr fontId="3"/>
  </si>
  <si>
    <t>[283]堆きゅう肥施肥、拮抗作物利用、合鴨・鯉利用、輪作徹底、緑肥作付</t>
    <phoneticPr fontId="3"/>
  </si>
  <si>
    <t>[284]その他活動</t>
    <phoneticPr fontId="3"/>
  </si>
  <si>
    <t>[285]集落マスタープラン目指すべき将来像のチェック</t>
    <phoneticPr fontId="3"/>
  </si>
  <si>
    <t>[286]将来にわたり農業生産活動等が可能となる集落内の実施体制構築</t>
    <phoneticPr fontId="3"/>
  </si>
  <si>
    <t>[287]協定の担い手となる新たな人材の育成・確保</t>
    <phoneticPr fontId="3"/>
  </si>
  <si>
    <t>[288]協定参加者それぞれが、作物生産、加工・直売等様々な工夫により再生可能な所得を確保</t>
    <phoneticPr fontId="3"/>
  </si>
  <si>
    <t>[289]その他</t>
    <phoneticPr fontId="3"/>
  </si>
  <si>
    <t>[290]その他の内容</t>
    <phoneticPr fontId="3"/>
  </si>
  <si>
    <t>[291]活動方策のチェック</t>
    <phoneticPr fontId="3"/>
  </si>
  <si>
    <t>[292]機械・農作業の共同化等営農組織の育成</t>
    <phoneticPr fontId="3"/>
  </si>
  <si>
    <t>[293]高付加価値型農業</t>
    <phoneticPr fontId="3"/>
  </si>
  <si>
    <t>[294]農業生産条件の強化</t>
    <phoneticPr fontId="3"/>
  </si>
  <si>
    <t>[295]担い手への農地集積</t>
    <phoneticPr fontId="3"/>
  </si>
  <si>
    <t>[296]担い手への農作業の委託</t>
    <phoneticPr fontId="3"/>
  </si>
  <si>
    <t>[297]新規就農者等による農業生産</t>
    <phoneticPr fontId="3"/>
  </si>
  <si>
    <t>[298]地場産農産物等の加工・販売</t>
    <phoneticPr fontId="3"/>
  </si>
  <si>
    <t>[299]消費・出資の呼び込み</t>
    <phoneticPr fontId="3"/>
  </si>
  <si>
    <t>[300]共同で支え合う集団的かつ持続的な体制整備</t>
    <phoneticPr fontId="3"/>
  </si>
  <si>
    <t>[301]その他</t>
    <phoneticPr fontId="3"/>
  </si>
  <si>
    <t>[302]その他の内容</t>
    <phoneticPr fontId="3"/>
  </si>
  <si>
    <t>[303]ネットワーク化活動計画の作成状況</t>
    <rPh sb="11" eb="12">
      <t>カ</t>
    </rPh>
    <rPh sb="12" eb="14">
      <t>カツドウ</t>
    </rPh>
    <rPh sb="14" eb="16">
      <t>ケイカク</t>
    </rPh>
    <phoneticPr fontId="3"/>
  </si>
  <si>
    <t>[304]体制整備単価取組_ネットワーク化</t>
    <rPh sb="5" eb="11">
      <t>タイセイセイビタンカ</t>
    </rPh>
    <rPh sb="11" eb="13">
      <t>トリクミ</t>
    </rPh>
    <rPh sb="20" eb="21">
      <t>カ</t>
    </rPh>
    <phoneticPr fontId="3"/>
  </si>
  <si>
    <t>[305]体制整備単価取組_統合</t>
    <rPh sb="14" eb="16">
      <t>トウゴウ</t>
    </rPh>
    <phoneticPr fontId="3"/>
  </si>
  <si>
    <t>[306]体制整備単価取組_多様な組織の参画</t>
    <rPh sb="14" eb="16">
      <t>タヨウ</t>
    </rPh>
    <rPh sb="17" eb="19">
      <t>ソシキ</t>
    </rPh>
    <rPh sb="20" eb="22">
      <t>サンカク</t>
    </rPh>
    <phoneticPr fontId="3"/>
  </si>
  <si>
    <r>
      <t>⑩その他（</t>
    </r>
    <r>
      <rPr>
        <sz val="6"/>
        <color rgb="FFFF0000"/>
        <rFont val="ＭＳ 明朝"/>
        <family val="1"/>
        <charset val="128"/>
      </rPr>
      <t>※内容は↓欄に記載ください　</t>
    </r>
    <r>
      <rPr>
        <sz val="11"/>
        <rFont val="ＭＳ 明朝"/>
        <family val="1"/>
        <charset val="128"/>
      </rPr>
      <t>）</t>
    </r>
    <rPh sb="3" eb="4">
      <t>タ</t>
    </rPh>
    <rPh sb="6" eb="8">
      <t>ナイヨウ</t>
    </rPh>
    <rPh sb="10" eb="11">
      <t>ラン</t>
    </rPh>
    <rPh sb="12" eb="14">
      <t>キサイ</t>
    </rPh>
    <phoneticPr fontId="91"/>
  </si>
  <si>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9" eb="11">
      <t>シタラン</t>
    </rPh>
    <rPh sb="12" eb="14">
      <t>キサイ</t>
    </rPh>
    <phoneticPr fontId="91"/>
  </si>
  <si>
    <t>④その他（</t>
    <rPh sb="3" eb="4">
      <t>タ</t>
    </rPh>
    <phoneticPr fontId="91"/>
  </si>
  <si>
    <t>　　　）</t>
    <phoneticPr fontId="3"/>
  </si>
  <si>
    <t>⑥その他（</t>
    <rPh sb="3" eb="4">
      <t>タ</t>
    </rPh>
    <phoneticPr fontId="91"/>
  </si>
  <si>
    <t>　）</t>
    <phoneticPr fontId="3"/>
  </si>
  <si>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</si>
  <si>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農作業機械の老朽化及びオペレーターの不足</t>
    <phoneticPr fontId="3"/>
  </si>
  <si>
    <t>統合で解決しようとする課題</t>
    <rPh sb="0" eb="2">
      <t>トウゴウ</t>
    </rPh>
    <rPh sb="3" eb="5">
      <t>カイケツ</t>
    </rPh>
    <rPh sb="11" eb="13">
      <t>カダイ</t>
    </rPh>
    <phoneticPr fontId="3"/>
  </si>
  <si>
    <t>農作業機械のオペレーターの確保</t>
    <rPh sb="0" eb="3">
      <t>ノウサギョウ</t>
    </rPh>
    <rPh sb="3" eb="5">
      <t>キカイ</t>
    </rPh>
    <rPh sb="13" eb="15">
      <t>カクホ</t>
    </rPh>
    <phoneticPr fontId="3"/>
  </si>
  <si>
    <r>
      <t>⑪その他（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</si>
  <si>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棚田の荒廃</t>
    <rPh sb="0" eb="2">
      <t>タナダ</t>
    </rPh>
    <rPh sb="3" eb="5">
      <t>コウハイ</t>
    </rPh>
    <phoneticPr fontId="3"/>
  </si>
  <si>
    <r>
      <t>⑤その他（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</si>
  <si>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棚田資源を活かした振興活動</t>
    <rPh sb="0" eb="4">
      <t>タナダシゲン</t>
    </rPh>
    <rPh sb="5" eb="6">
      <t>イ</t>
    </rPh>
    <rPh sb="9" eb="13">
      <t>シンコウカツドウ</t>
    </rPh>
    <phoneticPr fontId="3"/>
  </si>
  <si>
    <t>別紙様式２</t>
    <phoneticPr fontId="3"/>
  </si>
  <si>
    <t>　　　別添１</t>
    <rPh sb="3" eb="5">
      <t>ベッテン</t>
    </rPh>
    <phoneticPr fontId="3"/>
  </si>
  <si>
    <t>実施区域位置図</t>
    <phoneticPr fontId="3"/>
  </si>
  <si>
    <t>　　　別添２</t>
    <rPh sb="3" eb="5">
      <t>ベッテン</t>
    </rPh>
    <phoneticPr fontId="3"/>
  </si>
  <si>
    <t>構成員一覧</t>
    <rPh sb="0" eb="5">
      <t>コウセイインイチラン</t>
    </rPh>
    <phoneticPr fontId="3"/>
  </si>
  <si>
    <t>　　　別紙○</t>
    <rPh sb="3" eb="5">
      <t>ベッシ</t>
    </rPh>
    <phoneticPr fontId="3"/>
  </si>
  <si>
    <t>２号事業様式（中山間地域等直接支払交付金）</t>
    <phoneticPr fontId="3"/>
  </si>
  <si>
    <t>様式番号</t>
    <rPh sb="0" eb="2">
      <t>ヨウシキ</t>
    </rPh>
    <rPh sb="2" eb="4">
      <t>バンゴウ</t>
    </rPh>
    <phoneticPr fontId="3"/>
  </si>
  <si>
    <t>提出の必要性</t>
    <rPh sb="0" eb="2">
      <t>テイシュツ</t>
    </rPh>
    <rPh sb="3" eb="6">
      <t>ヒツヨウセイ</t>
    </rPh>
    <phoneticPr fontId="3"/>
  </si>
  <si>
    <t>別紙様式３</t>
    <phoneticPr fontId="3"/>
  </si>
  <si>
    <t>別紙様式４</t>
  </si>
  <si>
    <t>別紙様式５</t>
  </si>
  <si>
    <t>別紙様式７</t>
    <rPh sb="0" eb="4">
      <t>ベッシヨウシキ</t>
    </rPh>
    <phoneticPr fontId="3"/>
  </si>
  <si>
    <t>　　　別添</t>
    <rPh sb="3" eb="5">
      <t>ベッテン</t>
    </rPh>
    <phoneticPr fontId="3"/>
  </si>
  <si>
    <t>別紙様式８</t>
    <rPh sb="0" eb="4">
      <t>ベッシヨウシキ</t>
    </rPh>
    <phoneticPr fontId="3"/>
  </si>
  <si>
    <t>参考様式第４号</t>
    <rPh sb="0" eb="4">
      <t>サンコウヨウシキ</t>
    </rPh>
    <rPh sb="4" eb="5">
      <t>ダイ</t>
    </rPh>
    <rPh sb="6" eb="7">
      <t>ゴウ</t>
    </rPh>
    <phoneticPr fontId="3"/>
  </si>
  <si>
    <t>参４_申請</t>
    <phoneticPr fontId="3"/>
  </si>
  <si>
    <t>参４_申請_事業計画</t>
    <phoneticPr fontId="3"/>
  </si>
  <si>
    <r>
      <t xml:space="preserve">農業の有する多面的機能の発揮の促進に関する活動計画書
</t>
    </r>
    <r>
      <rPr>
        <sz val="9"/>
        <rFont val="メイリオ"/>
        <family val="3"/>
        <charset val="128"/>
      </rPr>
      <t>（中山間地域等直接支払に関する集落協定）</t>
    </r>
    <phoneticPr fontId="3"/>
  </si>
  <si>
    <t>土地改良通年施行実施計画書</t>
    <phoneticPr fontId="3"/>
  </si>
  <si>
    <t>農作業受委託契約書（様式例）</t>
    <rPh sb="10" eb="12">
      <t>ヨウシキ</t>
    </rPh>
    <rPh sb="12" eb="13">
      <t>レイ</t>
    </rPh>
    <phoneticPr fontId="3"/>
  </si>
  <si>
    <t>様式番号</t>
    <rPh sb="0" eb="4">
      <t>ヨウシキバンゴウ</t>
    </rPh>
    <phoneticPr fontId="3"/>
  </si>
  <si>
    <t>別紙２②（ネットワーク化活動計画）</t>
    <phoneticPr fontId="3"/>
  </si>
  <si>
    <t>別紙２③（ネットワーク化）</t>
    <phoneticPr fontId="3"/>
  </si>
  <si>
    <t>別紙２④（統合）</t>
    <phoneticPr fontId="3"/>
  </si>
  <si>
    <t>別紙２⑤（多様な組織等の参画）</t>
    <phoneticPr fontId="3"/>
  </si>
  <si>
    <t>農用地の内訳等及びネットワーク化活動計画
○農用地の内訳等</t>
    <rPh sb="22" eb="25">
      <t>ノウヨウチ</t>
    </rPh>
    <rPh sb="26" eb="28">
      <t>ウチワケ</t>
    </rPh>
    <rPh sb="28" eb="29">
      <t>トウ</t>
    </rPh>
    <phoneticPr fontId="3"/>
  </si>
  <si>
    <t>別紙様式２</t>
    <rPh sb="0" eb="2">
      <t>ベッシ</t>
    </rPh>
    <rPh sb="2" eb="4">
      <t>ヨウシキ</t>
    </rPh>
    <phoneticPr fontId="3"/>
  </si>
  <si>
    <t>農用地の内訳等及びネットワーク化活動計画
○ネットワーク化活動計画</t>
    <phoneticPr fontId="3"/>
  </si>
  <si>
    <t>別紙１①</t>
    <phoneticPr fontId="3"/>
  </si>
  <si>
    <t>別紙１②</t>
    <phoneticPr fontId="3"/>
  </si>
  <si>
    <t>別紙１③</t>
    <phoneticPr fontId="3"/>
  </si>
  <si>
    <t>別紙１④</t>
    <phoneticPr fontId="3"/>
  </si>
  <si>
    <t>別紙２①</t>
    <phoneticPr fontId="3"/>
  </si>
  <si>
    <t>別紙３</t>
    <phoneticPr fontId="3"/>
  </si>
  <si>
    <t>別紙４</t>
    <phoneticPr fontId="3"/>
  </si>
  <si>
    <t>別紙５</t>
    <phoneticPr fontId="3"/>
  </si>
  <si>
    <t>別紙７</t>
    <phoneticPr fontId="3"/>
  </si>
  <si>
    <t>別紙８</t>
    <phoneticPr fontId="3"/>
  </si>
  <si>
    <t>実施状況報告（様式2）</t>
    <phoneticPr fontId="3"/>
  </si>
  <si>
    <t>市町村の実施状況調査の集計用シート</t>
    <rPh sb="0" eb="3">
      <t>シチョウソン</t>
    </rPh>
    <rPh sb="4" eb="10">
      <t>ジッシジョウキョウチョウサ</t>
    </rPh>
    <rPh sb="11" eb="14">
      <t>シュウケイヨウ</t>
    </rPh>
    <phoneticPr fontId="3"/>
  </si>
  <si>
    <t>（※まず初めに、「別紙２①」の「農用地の内訳等及びネットワーク化活動計画」を入力すると作成がスムーズです。）</t>
    <rPh sb="4" eb="5">
      <t>ハジ</t>
    </rPh>
    <rPh sb="9" eb="11">
      <t>ベッシ</t>
    </rPh>
    <rPh sb="38" eb="40">
      <t>ニュウリョク</t>
    </rPh>
    <rPh sb="43" eb="45">
      <t>サクセイ</t>
    </rPh>
    <phoneticPr fontId="3"/>
  </si>
  <si>
    <t>３．その他の様式</t>
    <rPh sb="4" eb="5">
      <t>タ</t>
    </rPh>
    <rPh sb="6" eb="8">
      <t>ヨウシキ</t>
    </rPh>
    <phoneticPr fontId="3"/>
  </si>
  <si>
    <t>参考様式第10号</t>
    <rPh sb="0" eb="4">
      <t>サンコウヨウシキ</t>
    </rPh>
    <rPh sb="4" eb="5">
      <t>ダイ</t>
    </rPh>
    <rPh sb="7" eb="8">
      <t>ゴウ</t>
    </rPh>
    <phoneticPr fontId="3"/>
  </si>
  <si>
    <t>参考様式第12号</t>
    <rPh sb="0" eb="4">
      <t>サンコウヨウシキ</t>
    </rPh>
    <rPh sb="4" eb="5">
      <t>ダイ</t>
    </rPh>
    <rPh sb="7" eb="8">
      <t>ゴウ</t>
    </rPh>
    <phoneticPr fontId="3"/>
  </si>
  <si>
    <t>参考様式第13号</t>
    <rPh sb="0" eb="4">
      <t>サンコウヨウシキ</t>
    </rPh>
    <rPh sb="4" eb="5">
      <t>ダイ</t>
    </rPh>
    <rPh sb="7" eb="8">
      <t>ゴウ</t>
    </rPh>
    <phoneticPr fontId="3"/>
  </si>
  <si>
    <t>参考様式第14号</t>
    <rPh sb="0" eb="4">
      <t>サンコウヨウシキ</t>
    </rPh>
    <rPh sb="4" eb="5">
      <t>ダイ</t>
    </rPh>
    <rPh sb="7" eb="8">
      <t>ゴウ</t>
    </rPh>
    <phoneticPr fontId="3"/>
  </si>
  <si>
    <t>参考様式第17号</t>
    <rPh sb="0" eb="4">
      <t>サンコウヨウシキ</t>
    </rPh>
    <rPh sb="4" eb="5">
      <t>ダイ</t>
    </rPh>
    <rPh sb="7" eb="8">
      <t>ゴウ</t>
    </rPh>
    <phoneticPr fontId="3"/>
  </si>
  <si>
    <t>令和7年度中山間地域等直接支払交付金早期交付申請書</t>
    <phoneticPr fontId="3"/>
  </si>
  <si>
    <t>（参考様式第12号）</t>
    <rPh sb="1" eb="3">
      <t>サンコウ</t>
    </rPh>
    <rPh sb="3" eb="5">
      <t>ヨウシキ</t>
    </rPh>
    <rPh sb="5" eb="6">
      <t>ダイ</t>
    </rPh>
    <rPh sb="8" eb="9">
      <t>ゴウ</t>
    </rPh>
    <phoneticPr fontId="3"/>
  </si>
  <si>
    <t>（参考様式第17号）</t>
    <rPh sb="1" eb="3">
      <t>サンコウ</t>
    </rPh>
    <rPh sb="3" eb="5">
      <t>ヨウシキ</t>
    </rPh>
    <rPh sb="5" eb="6">
      <t>ダイ</t>
    </rPh>
    <rPh sb="8" eb="9">
      <t>ゴウ</t>
    </rPh>
    <phoneticPr fontId="3"/>
  </si>
  <si>
    <t>参17_別紙</t>
    <phoneticPr fontId="3"/>
  </si>
  <si>
    <t>参17</t>
    <phoneticPr fontId="3"/>
  </si>
  <si>
    <t>参14</t>
    <phoneticPr fontId="3"/>
  </si>
  <si>
    <t>参13</t>
    <phoneticPr fontId="3"/>
  </si>
  <si>
    <t>参12</t>
    <phoneticPr fontId="3"/>
  </si>
  <si>
    <t>参10</t>
    <rPh sb="0" eb="1">
      <t>サン</t>
    </rPh>
    <phoneticPr fontId="3"/>
  </si>
  <si>
    <r>
      <t xml:space="preserve">中山間地域等直接支払交付金収支報告書
</t>
    </r>
    <r>
      <rPr>
        <sz val="8"/>
        <rFont val="Meiryo UI"/>
        <family val="3"/>
        <charset val="128"/>
      </rPr>
      <t>（「中山間地域等直接支払交付金に係る会計経理の明確化及び税務対応の円滑化について」に基づく様式）</t>
    </r>
    <phoneticPr fontId="3"/>
  </si>
  <si>
    <t>支出に係る届出</t>
    <rPh sb="0" eb="2">
      <t>シシュツ</t>
    </rPh>
    <rPh sb="3" eb="4">
      <t>カカ</t>
    </rPh>
    <rPh sb="5" eb="6">
      <t>トド</t>
    </rPh>
    <rPh sb="6" eb="7">
      <t>デ</t>
    </rPh>
    <phoneticPr fontId="3"/>
  </si>
  <si>
    <t>　別紙</t>
    <rPh sb="1" eb="3">
      <t>ベッシ</t>
    </rPh>
    <phoneticPr fontId="3"/>
  </si>
  <si>
    <t>　別紙１</t>
    <phoneticPr fontId="3"/>
  </si>
  <si>
    <r>
      <rPr>
        <sz val="9"/>
        <rFont val="Meiryo UI"/>
        <family val="3"/>
        <charset val="128"/>
      </rPr>
      <t>中山間地域等直接支払交付金の支出に係る届出について</t>
    </r>
    <r>
      <rPr>
        <sz val="10"/>
        <rFont val="Meiryo UI"/>
        <family val="3"/>
        <charset val="128"/>
      </rPr>
      <t xml:space="preserve">
</t>
    </r>
    <r>
      <rPr>
        <sz val="8"/>
        <rFont val="Meiryo UI"/>
        <family val="3"/>
        <charset val="128"/>
      </rPr>
      <t>（「中山間地域等直接支払交付金における共同取組活動に要する経費の適正な支出について」に基づく様式）</t>
    </r>
    <phoneticPr fontId="3"/>
  </si>
  <si>
    <t>４．その他のシート（集落協定の方は入力不要です。（市町村用））</t>
    <rPh sb="4" eb="5">
      <t>タ</t>
    </rPh>
    <rPh sb="25" eb="28">
      <t>シチョウソン</t>
    </rPh>
    <rPh sb="28" eb="29">
      <t>ヨウ</t>
    </rPh>
    <phoneticPr fontId="3"/>
  </si>
  <si>
    <t>ネットワーク化活動計画＋地目＋傾斜</t>
    <rPh sb="6" eb="7">
      <t>カ</t>
    </rPh>
    <rPh sb="7" eb="11">
      <t>カツドウケイカク</t>
    </rPh>
    <rPh sb="12" eb="14">
      <t>チモク</t>
    </rPh>
    <rPh sb="15" eb="17">
      <t>ケイシャ</t>
    </rPh>
    <phoneticPr fontId="3"/>
  </si>
  <si>
    <t>市町村長　　殿</t>
    <rPh sb="0" eb="4">
      <t>シチョウソンチョウ</t>
    </rPh>
    <rPh sb="6" eb="7">
      <t>ドノ</t>
    </rPh>
    <phoneticPr fontId="3"/>
  </si>
  <si>
    <t>災害復旧計画</t>
    <phoneticPr fontId="3"/>
  </si>
  <si>
    <t>集落協定又は個別協定名</t>
    <phoneticPr fontId="3"/>
  </si>
  <si>
    <t>交付農用地面積</t>
    <phoneticPr fontId="3"/>
  </si>
  <si>
    <t>ｈａ　</t>
    <phoneticPr fontId="3"/>
  </si>
  <si>
    <t>被災状況</t>
    <rPh sb="0" eb="2">
      <t>ヒサイ</t>
    </rPh>
    <rPh sb="2" eb="4">
      <t>ジョウキョウ</t>
    </rPh>
    <phoneticPr fontId="3"/>
  </si>
  <si>
    <t>災害名及び
被災年月日</t>
    <phoneticPr fontId="3"/>
  </si>
  <si>
    <t>復旧計画</t>
    <rPh sb="0" eb="2">
      <t>フッキュウ</t>
    </rPh>
    <rPh sb="2" eb="4">
      <t>ケイカク</t>
    </rPh>
    <phoneticPr fontId="3"/>
  </si>
  <si>
    <t>復旧工事
工期（予定）</t>
    <phoneticPr fontId="3"/>
  </si>
  <si>
    <t>被災農用地面積</t>
    <phoneticPr fontId="3"/>
  </si>
  <si>
    <t>復旧農用地面積</t>
    <phoneticPr fontId="3"/>
  </si>
  <si>
    <t>被災協定対象施設名</t>
    <phoneticPr fontId="3"/>
  </si>
  <si>
    <t>被災状況</t>
    <phoneticPr fontId="3"/>
  </si>
  <si>
    <t>復旧協定対象施設名</t>
    <phoneticPr fontId="3"/>
  </si>
  <si>
    <t>※　例：台風○号による△△水害</t>
    <phoneticPr fontId="3"/>
  </si>
  <si>
    <t>梅雨前線豪雨による△△土砂災害　等</t>
    <phoneticPr fontId="3"/>
  </si>
  <si>
    <t>（参考様式第10号）</t>
    <rPh sb="1" eb="3">
      <t>サンコウ</t>
    </rPh>
    <rPh sb="3" eb="5">
      <t>ヨウシキ</t>
    </rPh>
    <rPh sb="5" eb="6">
      <t>ダイ</t>
    </rPh>
    <rPh sb="8" eb="9">
      <t>ゴウ</t>
    </rPh>
    <phoneticPr fontId="3"/>
  </si>
  <si>
    <t>　※
　　　　年　月　日</t>
    <phoneticPr fontId="3"/>
  </si>
  <si>
    <t>　　　年　月　日 ～　
　　　年　月　日</t>
    <phoneticPr fontId="3"/>
  </si>
  <si>
    <r>
      <t>　</t>
    </r>
    <r>
      <rPr>
        <sz val="11"/>
        <color rgb="FFFF0000"/>
        <rFont val="ＭＳ 明朝"/>
        <family val="1"/>
        <charset val="128"/>
      </rPr>
      <t>○年○月○</t>
    </r>
    <r>
      <rPr>
        <sz val="11"/>
        <rFont val="ＭＳ 明朝"/>
        <family val="1"/>
        <charset val="128"/>
      </rPr>
      <t>日に自然災害を受けた交付農用地について、下記のとおり災害復旧計画を作成したので提出する。
　なお、</t>
    </r>
    <r>
      <rPr>
        <sz val="11"/>
        <color rgb="FFFF0000"/>
        <rFont val="ＭＳ 明朝"/>
        <family val="1"/>
        <charset val="128"/>
      </rPr>
      <t>○○協定</t>
    </r>
    <r>
      <rPr>
        <sz val="11"/>
        <rFont val="ＭＳ 明朝"/>
        <family val="1"/>
        <charset val="128"/>
      </rPr>
      <t>は、災害復旧計画に基づき速やかに交付農用地の復旧を図り、農業生産活動等を継続していく考えであることを申し添える。</t>
    </r>
    <phoneticPr fontId="3"/>
  </si>
  <si>
    <t>ha</t>
    <phoneticPr fontId="3"/>
  </si>
  <si>
    <t>(a)</t>
    <phoneticPr fontId="3"/>
  </si>
  <si>
    <t>(b)</t>
    <phoneticPr fontId="3"/>
  </si>
  <si>
    <t>(d)</t>
    <phoneticPr fontId="3"/>
  </si>
  <si>
    <t>(c)</t>
    <phoneticPr fontId="3"/>
  </si>
  <si>
    <r>
      <t>　</t>
    </r>
    <r>
      <rPr>
        <sz val="11"/>
        <color rgb="FFFF0000"/>
        <rFont val="ＭＳ 明朝"/>
        <family val="1"/>
        <charset val="128"/>
      </rPr>
      <t>○年度</t>
    </r>
    <r>
      <rPr>
        <sz val="11"/>
        <rFont val="ＭＳ 明朝"/>
        <family val="1"/>
        <charset val="128"/>
      </rPr>
      <t>に交付を受けた交付金について、共同取組活動に要する経費として下記のとおり集落協定代表者に対して支出を行うので提出する。</t>
    </r>
    <phoneticPr fontId="3"/>
  </si>
  <si>
    <t>別紙７（別添）</t>
    <rPh sb="4" eb="6">
      <t>ベッテン</t>
    </rPh>
    <phoneticPr fontId="3"/>
  </si>
  <si>
    <r>
      <t>・「★提出書類と各シートの説明」の</t>
    </r>
    <r>
      <rPr>
        <i/>
        <u/>
        <sz val="10"/>
        <color rgb="FF0000FF"/>
        <rFont val="HG丸ｺﾞｼｯｸM-PRO"/>
        <family val="3"/>
        <charset val="128"/>
      </rPr>
      <t>シート名</t>
    </r>
    <r>
      <rPr>
        <sz val="10"/>
        <rFont val="HG丸ｺﾞｼｯｸM-PRO"/>
        <family val="3"/>
        <charset val="128"/>
      </rPr>
      <t>をクリックすることで、入力する様式に移動します。または、画面下の様式名を選択すると、入力する様式を切り替えることができます。左下の◀▶をクリックすることで、隠れている様式を表示させることができます。</t>
    </r>
    <rPh sb="32" eb="34">
      <t>ニュウリョク</t>
    </rPh>
    <rPh sb="36" eb="38">
      <t>ヨウシキ</t>
    </rPh>
    <rPh sb="39" eb="41">
      <t>イドウ</t>
    </rPh>
    <rPh sb="49" eb="51">
      <t>ガメン</t>
    </rPh>
    <rPh sb="51" eb="52">
      <t>シタ</t>
    </rPh>
    <rPh sb="53" eb="55">
      <t>ヨウシキ</t>
    </rPh>
    <rPh sb="55" eb="56">
      <t>メイ</t>
    </rPh>
    <rPh sb="57" eb="59">
      <t>センタク</t>
    </rPh>
    <rPh sb="63" eb="65">
      <t>ニュウリョク</t>
    </rPh>
    <rPh sb="67" eb="69">
      <t>ヨウシキ</t>
    </rPh>
    <rPh sb="70" eb="71">
      <t>キ</t>
    </rPh>
    <rPh sb="72" eb="73">
      <t>カ</t>
    </rPh>
    <rPh sb="83" eb="85">
      <t>ヒダリシタ</t>
    </rPh>
    <rPh sb="99" eb="100">
      <t>カク</t>
    </rPh>
    <rPh sb="104" eb="106">
      <t>ヨウシキ</t>
    </rPh>
    <rPh sb="107" eb="109">
      <t>ヒョウジ</t>
    </rPh>
    <phoneticPr fontId="3"/>
  </si>
  <si>
    <t>別紙２①　（再掲）</t>
    <rPh sb="0" eb="2">
      <t>ベッシ</t>
    </rPh>
    <rPh sb="6" eb="8">
      <t>サイケイ</t>
    </rPh>
    <phoneticPr fontId="3"/>
  </si>
  <si>
    <t>収支報告書（収支報告書連動）</t>
    <rPh sb="0" eb="5">
      <t>シュウシホウコクショ</t>
    </rPh>
    <rPh sb="6" eb="11">
      <t>シュウシホウコクショ</t>
    </rPh>
    <rPh sb="11" eb="13">
      <t>レンドウ</t>
    </rPh>
    <phoneticPr fontId="3"/>
  </si>
  <si>
    <t>活動記録（参考）</t>
    <rPh sb="0" eb="4">
      <t>カツドウキロク</t>
    </rPh>
    <rPh sb="5" eb="7">
      <t>サンコウ</t>
    </rPh>
    <phoneticPr fontId="3"/>
  </si>
  <si>
    <t>金銭出納簿（今年度）（参考）</t>
    <rPh sb="0" eb="5">
      <t>キンセンスイトウボ</t>
    </rPh>
    <rPh sb="6" eb="9">
      <t>コンネンド</t>
    </rPh>
    <rPh sb="11" eb="13">
      <t>サンコウ</t>
    </rPh>
    <phoneticPr fontId="3"/>
  </si>
  <si>
    <t>金銭出納簿（前年度）（参考）</t>
    <rPh sb="0" eb="5">
      <t>キンセンスイトウボ</t>
    </rPh>
    <rPh sb="6" eb="9">
      <t>ゼンネンド</t>
    </rPh>
    <rPh sb="11" eb="13">
      <t>サンコウ</t>
    </rPh>
    <phoneticPr fontId="3"/>
  </si>
  <si>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（多面的機能支払交付金の場合）</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9"/>
  </si>
  <si>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（多面的機能支払交付金の場合）</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9"/>
  </si>
  <si>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（中山間地域等直接支払交付金の場合は記入不要（多面的機能支払交付金の場合は記入））</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9"/>
  </si>
  <si>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（中山間地域等直接支払交付金の場合は記入不要（多面的機能支払交付金の場合は記入））</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9"/>
  </si>
  <si>
    <r>
      <t xml:space="preserve">別紙様式１
</t>
    </r>
    <r>
      <rPr>
        <sz val="8"/>
        <rFont val="メイリオ"/>
        <family val="3"/>
        <charset val="128"/>
      </rPr>
      <t>（共通部分）</t>
    </r>
    <phoneticPr fontId="3"/>
  </si>
  <si>
    <t>ウ）その他（</t>
    <phoneticPr fontId="3"/>
  </si>
  <si>
    <r>
      <t xml:space="preserve">活動項目番号（左詰め）
</t>
    </r>
    <r>
      <rPr>
        <b/>
        <sz val="8"/>
        <color rgb="FFFF0000"/>
        <rFont val="メイリオ"/>
        <family val="3"/>
        <charset val="128"/>
      </rPr>
      <t>（中山間地域等直接支払交付金の活動の場合
シート【選択肢】の67～79から選択）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9" eb="51">
      <t>センタク</t>
    </rPh>
    <phoneticPr fontId="3"/>
  </si>
  <si>
    <r>
      <t xml:space="preserve">
</t>
    </r>
    <r>
      <rPr>
        <sz val="10"/>
        <rFont val="HG丸ｺﾞｼｯｸM-PRO"/>
        <family val="3"/>
        <charset val="128"/>
      </rPr>
      <t xml:space="preserve">★中山間地域等直接支払交付金の活動の場合、「活動項目番号」欄には、シート【選択肢】の67～79から選択。
</t>
    </r>
    <r>
      <rPr>
        <sz val="10"/>
        <color theme="0" tint="-0.499984740745262"/>
        <rFont val="HG丸ｺﾞｼｯｸM-PRO"/>
        <family val="3"/>
        <charset val="128"/>
      </rPr>
      <t>★多面的機能支払交付金の活動の場合、「活動項目番号」欄には、実施要領別記1-2の国が定める活動指針における活動項目の番号及び要領第1の２の(1)に基づき
　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55" eb="60">
      <t>タメンテキキノウ</t>
    </rPh>
    <rPh sb="60" eb="65">
      <t>シハライコウフキン</t>
    </rPh>
    <rPh sb="66" eb="68">
      <t>カツドウ</t>
    </rPh>
    <rPh sb="69" eb="71">
      <t>バアイ</t>
    </rPh>
    <rPh sb="77" eb="79">
      <t>バンゴウ</t>
    </rPh>
    <rPh sb="80" eb="81">
      <t>ラン</t>
    </rPh>
    <rPh sb="84" eb="86">
      <t>ジッシ</t>
    </rPh>
    <rPh sb="86" eb="88">
      <t>ヨウリョウ</t>
    </rPh>
    <rPh sb="88" eb="90">
      <t>ベッキ</t>
    </rPh>
    <rPh sb="94" eb="95">
      <t>クニ</t>
    </rPh>
    <rPh sb="96" eb="97">
      <t>サダ</t>
    </rPh>
    <rPh sb="99" eb="101">
      <t>カツドウ</t>
    </rPh>
    <rPh sb="101" eb="103">
      <t>シシン</t>
    </rPh>
    <rPh sb="112" eb="114">
      <t>バンゴウ</t>
    </rPh>
    <rPh sb="114" eb="115">
      <t>オヨ</t>
    </rPh>
    <rPh sb="116" eb="118">
      <t>ヨウリョウ</t>
    </rPh>
    <rPh sb="118" eb="119">
      <t>ダイ</t>
    </rPh>
    <rPh sb="127" eb="128">
      <t>モト</t>
    </rPh>
    <rPh sb="132" eb="136">
      <t>トドウフケン</t>
    </rPh>
    <rPh sb="137" eb="138">
      <t>サダ</t>
    </rPh>
    <rPh sb="140" eb="142">
      <t>ヨウコウ</t>
    </rPh>
    <rPh sb="142" eb="144">
      <t>キホン</t>
    </rPh>
    <rPh sb="144" eb="146">
      <t>ホウシン</t>
    </rPh>
    <rPh sb="150" eb="152">
      <t>ツイカ</t>
    </rPh>
    <rPh sb="160" eb="162">
      <t>バンゴウ</t>
    </rPh>
    <rPh sb="163" eb="165">
      <t>キニュウ</t>
    </rPh>
    <rPh sb="171" eb="172">
      <t>タ</t>
    </rPh>
    <rPh sb="173" eb="175">
      <t>ジム</t>
    </rPh>
    <rPh sb="175" eb="177">
      <t>ショリ</t>
    </rPh>
    <rPh sb="181" eb="182">
      <t>バン</t>
    </rPh>
    <rPh sb="183" eb="185">
      <t>カイギ</t>
    </rPh>
    <rPh sb="185" eb="186">
      <t>トウ</t>
    </rPh>
    <rPh sb="190" eb="191">
      <t>バン</t>
    </rPh>
    <rPh sb="192" eb="194">
      <t>キニュウ</t>
    </rPh>
    <rPh sb="200" eb="202">
      <t>ドウイツ</t>
    </rPh>
    <rPh sb="202" eb="203">
      <t>ヒ</t>
    </rPh>
    <rPh sb="204" eb="206">
      <t>フクスウ</t>
    </rPh>
    <rPh sb="207" eb="209">
      <t>カツドウ</t>
    </rPh>
    <rPh sb="210" eb="211">
      <t>オコナ</t>
    </rPh>
    <rPh sb="213" eb="215">
      <t>バアイ</t>
    </rPh>
    <rPh sb="217" eb="219">
      <t>ガイトウ</t>
    </rPh>
    <rPh sb="221" eb="222">
      <t>スベ</t>
    </rPh>
    <rPh sb="224" eb="226">
      <t>カツドウ</t>
    </rPh>
    <rPh sb="226" eb="228">
      <t>コウモク</t>
    </rPh>
    <rPh sb="228" eb="230">
      <t>バンゴウ</t>
    </rPh>
    <rPh sb="231" eb="233">
      <t>ヒダリヅ</t>
    </rPh>
    <rPh sb="235" eb="236">
      <t>イチ</t>
    </rPh>
    <rPh sb="236" eb="237">
      <t>ギョウ</t>
    </rPh>
    <rPh sb="238" eb="240">
      <t>キニュウ</t>
    </rPh>
    <rPh sb="247" eb="249">
      <t>バンゴウ</t>
    </rPh>
    <rPh sb="249" eb="250">
      <t>ラン</t>
    </rPh>
    <rPh sb="251" eb="252">
      <t>タ</t>
    </rPh>
    <rPh sb="255" eb="257">
      <t>バアイ</t>
    </rPh>
    <rPh sb="259" eb="262">
      <t>フクスウギョウ</t>
    </rPh>
    <rPh sb="263" eb="264">
      <t>ワ</t>
    </rPh>
    <rPh sb="266" eb="268">
      <t>キニュウ</t>
    </rPh>
    <phoneticPr fontId="3"/>
  </si>
  <si>
    <t>中山間直払</t>
    <rPh sb="0" eb="3">
      <t>チュウサンカン</t>
    </rPh>
    <rPh sb="3" eb="5">
      <t>チョクバラ</t>
    </rPh>
    <phoneticPr fontId="3"/>
  </si>
  <si>
    <t>農地法面の見回り</t>
    <rPh sb="0" eb="2">
      <t>ノウチ</t>
    </rPh>
    <rPh sb="2" eb="4">
      <t>ノリメン</t>
    </rPh>
    <rPh sb="5" eb="7">
      <t>ミマワ</t>
    </rPh>
    <phoneticPr fontId="3"/>
  </si>
  <si>
    <t>鳥獣被害防止対策</t>
    <rPh sb="0" eb="8">
      <t>チョウジュウヒガイボウシタイサク</t>
    </rPh>
    <phoneticPr fontId="3"/>
  </si>
  <si>
    <t>水路管理活動</t>
    <rPh sb="0" eb="2">
      <t>スイロ</t>
    </rPh>
    <rPh sb="2" eb="6">
      <t>カンリカツドウ</t>
    </rPh>
    <phoneticPr fontId="3"/>
  </si>
  <si>
    <t>農道管理活動</t>
    <rPh sb="0" eb="2">
      <t>ノウドウ</t>
    </rPh>
    <rPh sb="2" eb="6">
      <t>カンリカツドウ</t>
    </rPh>
    <phoneticPr fontId="3"/>
  </si>
  <si>
    <t>周辺林地の下草刈り</t>
    <rPh sb="0" eb="2">
      <t>シュウヘン</t>
    </rPh>
    <rPh sb="2" eb="4">
      <t>リンチ</t>
    </rPh>
    <rPh sb="5" eb="6">
      <t>シタ</t>
    </rPh>
    <rPh sb="6" eb="8">
      <t>クサカ</t>
    </rPh>
    <phoneticPr fontId="3"/>
  </si>
  <si>
    <t>景観作物作付け活動</t>
    <rPh sb="0" eb="2">
      <t>ケイカン</t>
    </rPh>
    <rPh sb="2" eb="4">
      <t>サクモツ</t>
    </rPh>
    <rPh sb="4" eb="6">
      <t>サクツ</t>
    </rPh>
    <rPh sb="7" eb="9">
      <t>カツドウ</t>
    </rPh>
    <phoneticPr fontId="3"/>
  </si>
  <si>
    <t>ネットワーク化活動計画の話合い</t>
    <rPh sb="6" eb="7">
      <t>カ</t>
    </rPh>
    <rPh sb="7" eb="11">
      <t>カツドウケイカク</t>
    </rPh>
    <rPh sb="12" eb="14">
      <t>ハナシア</t>
    </rPh>
    <phoneticPr fontId="3"/>
  </si>
  <si>
    <t>総会</t>
    <rPh sb="0" eb="2">
      <t>ソウカイ</t>
    </rPh>
    <phoneticPr fontId="3"/>
  </si>
  <si>
    <t>役員会</t>
    <rPh sb="0" eb="3">
      <t>ヤクインカイ</t>
    </rPh>
    <phoneticPr fontId="3"/>
  </si>
  <si>
    <t>現地確認立会い</t>
    <rPh sb="0" eb="5">
      <t>ゲンチカクニンタ</t>
    </rPh>
    <rPh sb="5" eb="6">
      <t>ア</t>
    </rPh>
    <phoneticPr fontId="3"/>
  </si>
  <si>
    <t>市役所打合せ</t>
    <rPh sb="0" eb="3">
      <t>シヤクショ</t>
    </rPh>
    <rPh sb="3" eb="5">
      <t>ウチアワ</t>
    </rPh>
    <phoneticPr fontId="3"/>
  </si>
  <si>
    <t>※適宜【選択肢】シートに項目を追加ください</t>
    <rPh sb="1" eb="3">
      <t>テキギ</t>
    </rPh>
    <rPh sb="4" eb="7">
      <t>センタクシ</t>
    </rPh>
    <rPh sb="12" eb="14">
      <t>コウモク</t>
    </rPh>
    <rPh sb="15" eb="17">
      <t>ツイカ</t>
    </rPh>
    <phoneticPr fontId="3"/>
  </si>
  <si>
    <t>中山間地域等直接支払交付金　活動記録</t>
    <rPh sb="0" eb="10">
      <t>チュウサンカンチイキトウチョクセツシハライ</t>
    </rPh>
    <rPh sb="10" eb="13">
      <t>コウフキン</t>
    </rPh>
    <rPh sb="14" eb="18">
      <t>カツドウキロク</t>
    </rPh>
    <phoneticPr fontId="3"/>
  </si>
  <si>
    <t>中山間地域等直接支払交付金　金銭出納簿</t>
    <rPh sb="14" eb="19">
      <t>キンセンスイトウボ</t>
    </rPh>
    <phoneticPr fontId="3"/>
  </si>
  <si>
    <t>残（積立）額</t>
    <rPh sb="0" eb="1">
      <t>ザン</t>
    </rPh>
    <rPh sb="2" eb="4">
      <t>ツミタテ</t>
    </rPh>
    <rPh sb="5" eb="6">
      <t>ガク</t>
    </rPh>
    <phoneticPr fontId="3"/>
  </si>
  <si>
    <t>面積・単価で按分（２－①参照）</t>
    <rPh sb="0" eb="2">
      <t>メンセキ</t>
    </rPh>
    <rPh sb="3" eb="5">
      <t>タンカ</t>
    </rPh>
    <rPh sb="6" eb="8">
      <t>アンブン</t>
    </rPh>
    <phoneticPr fontId="3"/>
  </si>
  <si>
    <t>注４：中山間地域等直接支払の場合には、「分類記号」を分類記号リストA～Mから選択するとともに、「年齢分類記号」を年齢分類記号リストのア～コから選択。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Ph sb="204" eb="205">
      <t>ダイ</t>
    </rPh>
    <phoneticPr fontId="3"/>
  </si>
  <si>
    <t>うち過年残（積立）額計</t>
    <rPh sb="2" eb="4">
      <t>カネン</t>
    </rPh>
    <rPh sb="4" eb="5">
      <t>ザン</t>
    </rPh>
    <rPh sb="6" eb="8">
      <t>ツミタテ</t>
    </rPh>
    <rPh sb="9" eb="10">
      <t>ガク</t>
    </rPh>
    <rPh sb="10" eb="11">
      <t>ケイ</t>
    </rPh>
    <phoneticPr fontId="3"/>
  </si>
  <si>
    <t>注）法律で義務づけられている行為及び国庫補助事業の補助対象として行われる行為以外のものを１つ以上選択。</t>
    <phoneticPr fontId="3"/>
  </si>
  <si>
    <t>注）上記１～３で定めた共同取組活動を行う際は、作業安全対策の観点から、以下の点に努めること。</t>
    <phoneticPr fontId="3"/>
  </si>
  <si>
    <t>作業環境の点検（作業前の危険箇所の確認・共有、機器の定期点検等）</t>
    <phoneticPr fontId="3"/>
  </si>
  <si>
    <t>【個別協定の場合】</t>
    <rPh sb="1" eb="3">
      <t>コベツ</t>
    </rPh>
    <phoneticPr fontId="3"/>
  </si>
  <si>
    <t>注１　農地又は採草放牧地について、所有権移転、賃借権等を設定した場合は、農地法第３条の規定に基づく許可書又は農地中間管理事業の推進に関する法律第18条に基づく農用地利用集積等促進計画の写しを添付のこと。</t>
    <phoneticPr fontId="3"/>
  </si>
  <si>
    <t>注２　農作業受委託の場合は、別添契約書様式例を参考に契約書を作成し、その写しを添付のこと。</t>
    <rPh sb="0" eb="1">
      <t>チュウ</t>
    </rPh>
    <phoneticPr fontId="3"/>
  </si>
  <si>
    <t>注３　申請者の居住する市町村以外に存する農用地について、利用権の設定等を行っており、当該農用地の存する市町村の長に申請書を提出している場合は、当該申請書の写しを添付すること。</t>
    <rPh sb="0" eb="1">
      <t>チュウ</t>
    </rPh>
    <phoneticPr fontId="3"/>
  </si>
  <si>
    <t>個別協定名</t>
    <rPh sb="0" eb="2">
      <t>コベツ</t>
    </rPh>
    <rPh sb="2" eb="4">
      <t>キョウテイ</t>
    </rPh>
    <rPh sb="4" eb="5">
      <t>メイ</t>
    </rPh>
    <phoneticPr fontId="3"/>
  </si>
  <si>
    <t>（別紙様式６）</t>
    <rPh sb="1" eb="3">
      <t>ベッシ</t>
    </rPh>
    <rPh sb="3" eb="5">
      <t>ヨウシキ</t>
    </rPh>
    <phoneticPr fontId="3"/>
  </si>
  <si>
    <t>個　　別　　協　　定</t>
    <phoneticPr fontId="3"/>
  </si>
  <si>
    <t>経営規模及び農業所得調書</t>
    <phoneticPr fontId="3"/>
  </si>
  <si>
    <t>第１　経営規模</t>
    <rPh sb="0" eb="1">
      <t>ダイ</t>
    </rPh>
    <phoneticPr fontId="3"/>
  </si>
  <si>
    <t xml:space="preserve">  (単位：a) </t>
  </si>
  <si>
    <t>自己所有地</t>
    <phoneticPr fontId="3"/>
  </si>
  <si>
    <t>借入面積</t>
    <phoneticPr fontId="3"/>
  </si>
  <si>
    <t xml:space="preserve"> 計</t>
    <phoneticPr fontId="3"/>
  </si>
  <si>
    <t>草　地</t>
    <phoneticPr fontId="3"/>
  </si>
  <si>
    <t>Ａ</t>
    <phoneticPr fontId="3"/>
  </si>
  <si>
    <t>注）借入面積には受託面積（基幹３作業）を含む。</t>
    <phoneticPr fontId="3"/>
  </si>
  <si>
    <t>第２　農業従事者一人当たりの農業所得</t>
    <rPh sb="0" eb="1">
      <t>ダイ</t>
    </rPh>
    <phoneticPr fontId="3"/>
  </si>
  <si>
    <t>（単位：円）</t>
  </si>
  <si>
    <t>農業所得①</t>
    <phoneticPr fontId="3"/>
  </si>
  <si>
    <t>農業従事者②</t>
    <phoneticPr fontId="3"/>
  </si>
  <si>
    <t xml:space="preserve"> ①／②</t>
    <phoneticPr fontId="3"/>
  </si>
  <si>
    <t>注１　農業従事者一人当たりの農業所得は以下のとおり算定する。</t>
    <phoneticPr fontId="3"/>
  </si>
  <si>
    <t>（確定申告に基づく農業所得＋専従者給与額－負債の償還額）／農業従事者数</t>
    <phoneticPr fontId="3"/>
  </si>
  <si>
    <t>　当該農業者が生産組織、農地所有適格法人等の構成員であり、当該生産組織、農地所有適格法人等から給与額又は役員報酬等を受けている場合は、上記農業所得に当該給与額又は役員報酬等を含めるものとする。</t>
    <phoneticPr fontId="3"/>
  </si>
  <si>
    <t>(1) 負債の償還額は実施要領の運用第６の１の(1)のイの(ｱ)による。</t>
    <phoneticPr fontId="3"/>
  </si>
  <si>
    <t>(2) 農業従事者数は実施要領の運用第６の１の(1)のイの(ｲ)により換算する。</t>
    <phoneticPr fontId="3"/>
  </si>
  <si>
    <t>注２　農業所得調書には、農業所得額を証明する書類を添付する。</t>
    <phoneticPr fontId="3"/>
  </si>
  <si>
    <t>【農業生産活動等として取り組むべき事項を実施する場合に使用】</t>
    <phoneticPr fontId="3"/>
  </si>
  <si>
    <t>第３　農業生産活動等として取り組むべき事項</t>
    <phoneticPr fontId="3"/>
  </si>
  <si>
    <t>１　農用地に関する事項</t>
    <phoneticPr fontId="3"/>
  </si>
  <si>
    <t>２  水路・農道等の管理方法（①②について該当する取組に○印を記入（複数可））</t>
  </si>
  <si>
    <t>３　多面的機能を増進する活動として以下の項目から１項目以上選択し、実施する。</t>
  </si>
  <si>
    <t>・作業環境の点検（作業前の危険箇所の確認・共有、機器の定期点検等）</t>
    <phoneticPr fontId="3"/>
  </si>
  <si>
    <t>第４　加算措置適用のために取り組むべき事項（加算措置必須要件）</t>
    <rPh sb="0" eb="1">
      <t>ダイ</t>
    </rPh>
    <phoneticPr fontId="3"/>
  </si>
  <si>
    <t>　次の活動のうち取り組む項目に○印を記入するとともに、現状及び達成目標について具体的に記載し、実施する。</t>
    <phoneticPr fontId="3"/>
  </si>
  <si>
    <t>注１）現状は、取組期間の開始年度における地域の現状を記載する。</t>
    <phoneticPr fontId="3"/>
  </si>
  <si>
    <t>注２）達成目標は、取組期間の最終年度までに達成される地域の現状を踏まえた目標を記載する。</t>
    <phoneticPr fontId="3"/>
  </si>
  <si>
    <t>・この色（黄緑色）が塗ってあるセルは自動入力されます。自動入力されたものが間違っている場合は、正しく修正してください。（入力されている数式を消去すると、自由に入力できます。）</t>
    <rPh sb="3" eb="4">
      <t>イロ</t>
    </rPh>
    <rPh sb="5" eb="8">
      <t>キミドリイロ</t>
    </rPh>
    <rPh sb="10" eb="11">
      <t>ヌ</t>
    </rPh>
    <rPh sb="18" eb="20">
      <t>ジドウ</t>
    </rPh>
    <rPh sb="20" eb="22">
      <t>ニュウリョク</t>
    </rPh>
    <rPh sb="76" eb="78">
      <t>ジユウ</t>
    </rPh>
    <rPh sb="79" eb="81">
      <t>ニュウリョク</t>
    </rPh>
    <phoneticPr fontId="3"/>
  </si>
  <si>
    <r>
      <t>・</t>
    </r>
    <r>
      <rPr>
        <b/>
        <sz val="11"/>
        <rFont val="HG丸ｺﾞｼｯｸM-PRO"/>
        <family val="3"/>
        <charset val="128"/>
      </rPr>
      <t>すべての集落協定の方が入力する必要のあるセルには、この色（オレンジ色）が塗ってあります。</t>
    </r>
    <rPh sb="5" eb="9">
      <t>シュウラクキョウテイ</t>
    </rPh>
    <rPh sb="10" eb="11">
      <t>カタ</t>
    </rPh>
    <rPh sb="12" eb="14">
      <t>ニュウリョク</t>
    </rPh>
    <rPh sb="16" eb="18">
      <t>ヒツヨウ</t>
    </rPh>
    <rPh sb="34" eb="35">
      <t>イロ</t>
    </rPh>
    <phoneticPr fontId="3"/>
  </si>
  <si>
    <r>
      <t>・</t>
    </r>
    <r>
      <rPr>
        <b/>
        <sz val="11"/>
        <rFont val="HG丸ｺﾞｼｯｸM-PRO"/>
        <family val="3"/>
        <charset val="128"/>
      </rPr>
      <t>該当する場合に</t>
    </r>
    <r>
      <rPr>
        <sz val="11"/>
        <rFont val="HG丸ｺﾞｼｯｸM-PRO"/>
        <family val="3"/>
        <charset val="128"/>
      </rPr>
      <t>、集落協定の方が入力する必要のあるセルには、この色（薄いオレンジ色）が塗ってあります。</t>
    </r>
    <rPh sb="9" eb="13">
      <t>シュウラクキョウテイ</t>
    </rPh>
    <rPh sb="14" eb="15">
      <t>カタ</t>
    </rPh>
    <rPh sb="16" eb="18">
      <t>ニュウリョク</t>
    </rPh>
    <rPh sb="20" eb="22">
      <t>ヒツヨウ</t>
    </rPh>
    <rPh sb="32" eb="33">
      <t>イロ</t>
    </rPh>
    <rPh sb="34" eb="35">
      <t>ウス</t>
    </rPh>
    <rPh sb="40" eb="41">
      <t>イロ</t>
    </rPh>
    <rPh sb="43" eb="44">
      <t>ヌ</t>
    </rPh>
    <phoneticPr fontId="3"/>
  </si>
  <si>
    <t>　別添１「実施区域位置図」のとおり　</t>
    <rPh sb="1" eb="3">
      <t>ベッテン</t>
    </rPh>
    <rPh sb="5" eb="7">
      <t>ジッシ</t>
    </rPh>
    <rPh sb="7" eb="9">
      <t>クイキ</t>
    </rPh>
    <rPh sb="9" eb="11">
      <t>イチ</t>
    </rPh>
    <rPh sb="11" eb="12">
      <t>ズ</t>
    </rPh>
    <phoneticPr fontId="3"/>
  </si>
  <si>
    <t>別添２「構成員一覧」のとおり
　※ 多面支払のみに取り組む場合は、活動組織規約の別紙「構成員一覧」に代えることができる。</t>
    <rPh sb="0" eb="2">
      <t>ベッテン</t>
    </rPh>
    <phoneticPr fontId="3"/>
  </si>
  <si>
    <t>　※多面支払の活動計画書及び中山間直払の集落協定に位置づけられている施設等については、多面支払
　　の活動組織により活動を実施し、また、多面支払の交付金を充てることとする。</t>
    <phoneticPr fontId="3"/>
  </si>
  <si>
    <t>　計画書の変更の際には、容易に比較対照できるよう変更部分を二段書きとし、変更前を（　）書で上段に記載するものとする。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8" eb="50">
      <t>キサイ</t>
    </rPh>
    <phoneticPr fontId="3"/>
  </si>
  <si>
    <t>（多面的機能支払交付金との共通様式）</t>
  </si>
  <si>
    <t>（多面的機能支払交付金との共通様式）</t>
    <rPh sb="13" eb="17">
      <t>キョウツウヨウシキ</t>
    </rPh>
    <phoneticPr fontId="3"/>
  </si>
  <si>
    <t>⑥　簡易な基盤整備</t>
    <rPh sb="2" eb="4">
      <t>カンイ</t>
    </rPh>
    <rPh sb="5" eb="7">
      <t>キバン</t>
    </rPh>
    <rPh sb="7" eb="9">
      <t>セイビ</t>
    </rPh>
    <phoneticPr fontId="3"/>
  </si>
  <si>
    <t>⑦　担い手の確保</t>
    <rPh sb="2" eb="3">
      <t>ニナ</t>
    </rPh>
    <rPh sb="4" eb="5">
      <t>テ</t>
    </rPh>
    <rPh sb="6" eb="8">
      <t>カクホ</t>
    </rPh>
    <phoneticPr fontId="3"/>
  </si>
  <si>
    <t>⑧　地場農産物の加工・販売</t>
    <rPh sb="2" eb="4">
      <t>ジバ</t>
    </rPh>
    <rPh sb="4" eb="7">
      <t>ノウサンブツ</t>
    </rPh>
    <rPh sb="8" eb="10">
      <t>カコウ</t>
    </rPh>
    <rPh sb="11" eb="13">
      <t>ハンバイ</t>
    </rPh>
    <phoneticPr fontId="3"/>
  </si>
  <si>
    <t>⑨　その他（土地改良事業、災害復旧、地目変更等）</t>
    <rPh sb="4" eb="5">
      <t>タ</t>
    </rPh>
    <rPh sb="6" eb="8">
      <t>トチ</t>
    </rPh>
    <rPh sb="8" eb="10">
      <t>カイリョウ</t>
    </rPh>
    <rPh sb="10" eb="12">
      <t>ジギョウ</t>
    </rPh>
    <rPh sb="13" eb="15">
      <t>サイガイ</t>
    </rPh>
    <rPh sb="15" eb="17">
      <t>フッキュウ</t>
    </rPh>
    <rPh sb="18" eb="20">
      <t>チモク</t>
    </rPh>
    <rPh sb="20" eb="22">
      <t>ヘンコウ</t>
    </rPh>
    <rPh sb="22" eb="23">
      <t>トウ</t>
    </rPh>
    <phoneticPr fontId="3"/>
  </si>
  <si>
    <t>③ 　景観作物の作付け</t>
    <rPh sb="3" eb="5">
      <t>ケイカン</t>
    </rPh>
    <rPh sb="5" eb="7">
      <t>サクモツ</t>
    </rPh>
    <rPh sb="8" eb="10">
      <t>サクツ</t>
    </rPh>
    <phoneticPr fontId="3"/>
  </si>
  <si>
    <t>②　棚田オーナー制度、市民農園等の開設・運営</t>
    <phoneticPr fontId="3"/>
  </si>
  <si>
    <t>④土壌流亡に配慮した営農</t>
    <phoneticPr fontId="3"/>
  </si>
  <si>
    <t>⑥　魚類・昆虫類の保護</t>
    <rPh sb="2" eb="4">
      <t>ギョルイ</t>
    </rPh>
    <rPh sb="5" eb="8">
      <t>コンチュウルイ</t>
    </rPh>
    <rPh sb="9" eb="11">
      <t>ホゴ</t>
    </rPh>
    <phoneticPr fontId="3"/>
  </si>
  <si>
    <t>⑦　鳥類の餌場の確保</t>
    <rPh sb="2" eb="4">
      <t>チョウルイ</t>
    </rPh>
    <rPh sb="5" eb="7">
      <t>エサバ</t>
    </rPh>
    <rPh sb="8" eb="10">
      <t>カクホ</t>
    </rPh>
    <phoneticPr fontId="3"/>
  </si>
  <si>
    <t>⑧　粗放的畜産</t>
    <rPh sb="2" eb="5">
      <t>ソホウテキ</t>
    </rPh>
    <rPh sb="5" eb="7">
      <t>チクサン</t>
    </rPh>
    <phoneticPr fontId="3"/>
  </si>
  <si>
    <t>⑨　堆きゅう肥の施肥、拮抗作物の利用、合鴨・鯉の利用、輪作の徹底、緑肥作物の作付</t>
    <rPh sb="2" eb="3">
      <t>タイ</t>
    </rPh>
    <rPh sb="6" eb="7">
      <t>ヒ</t>
    </rPh>
    <rPh sb="8" eb="10">
      <t>セヒ</t>
    </rPh>
    <rPh sb="11" eb="13">
      <t>キッコウ</t>
    </rPh>
    <rPh sb="13" eb="15">
      <t>サクモツ</t>
    </rPh>
    <rPh sb="16" eb="18">
      <t>リヨウ</t>
    </rPh>
    <rPh sb="19" eb="21">
      <t>アイガモ</t>
    </rPh>
    <rPh sb="22" eb="23">
      <t>コイ</t>
    </rPh>
    <rPh sb="24" eb="26">
      <t>リヨウ</t>
    </rPh>
    <rPh sb="27" eb="29">
      <t>リンサク</t>
    </rPh>
    <rPh sb="30" eb="32">
      <t>テッテイ</t>
    </rPh>
    <rPh sb="33" eb="35">
      <t>リョクヒ</t>
    </rPh>
    <rPh sb="35" eb="37">
      <t>サクモツ</t>
    </rPh>
    <rPh sb="38" eb="40">
      <t>サクツケ</t>
    </rPh>
    <phoneticPr fontId="3"/>
  </si>
  <si>
    <t>⑩　その他活動</t>
    <rPh sb="4" eb="5">
      <t>タ</t>
    </rPh>
    <rPh sb="5" eb="7">
      <t>カツドウ</t>
    </rPh>
    <phoneticPr fontId="3"/>
  </si>
  <si>
    <t>④その他（自由記載）</t>
    <phoneticPr fontId="3"/>
  </si>
  <si>
    <r>
      <rPr>
        <sz val="11"/>
        <color rgb="FFFF0000"/>
        <rFont val="ＭＳ ゴシック"/>
        <family val="3"/>
        <charset val="128"/>
      </rPr>
      <t>例)農業生産活動の継続に向けた集落機能強化</t>
    </r>
    <r>
      <rPr>
        <sz val="11"/>
        <color rgb="FF000000"/>
        <rFont val="ＭＳ 明朝"/>
        <family val="1"/>
        <charset val="128"/>
      </rPr>
      <t xml:space="preserve">
</t>
    </r>
    <phoneticPr fontId="3"/>
  </si>
  <si>
    <t>例)地域運営組織と連携した集落機能強化</t>
    <phoneticPr fontId="3"/>
  </si>
  <si>
    <t>その他（自由記載）</t>
    <phoneticPr fontId="3"/>
  </si>
  <si>
    <t>（自由記載）</t>
    <phoneticPr fontId="3"/>
  </si>
  <si>
    <t>④農地法面の崩壊を未然に防止するため、定期的な点検を行う。　</t>
    <phoneticPr fontId="3"/>
  </si>
  <si>
    <t>注）上記１～３で定めた活動を行う際は、作業安全対策の観点から、以下の点に努めること。</t>
    <phoneticPr fontId="3"/>
  </si>
  <si>
    <t>・活動で使用する機械又は使用頻度が高い機械（刈払機等）の安全な使用に関する取組の実施（研修・講習の開催又は参加等）</t>
    <phoneticPr fontId="3"/>
  </si>
  <si>
    <t>農用地の管理</t>
    <rPh sb="0" eb="3">
      <t>ノウヨウチ</t>
    </rPh>
    <rPh sb="4" eb="6">
      <t>カンリ</t>
    </rPh>
    <phoneticPr fontId="3"/>
  </si>
  <si>
    <t>農用地の現況</t>
    <rPh sb="0" eb="3">
      <t>ノウヨウチ</t>
    </rPh>
    <rPh sb="4" eb="6">
      <t>ゲンキョウ</t>
    </rPh>
    <phoneticPr fontId="3"/>
  </si>
  <si>
    <t>具体的活動内容</t>
    <rPh sb="0" eb="3">
      <t>グタイテキ</t>
    </rPh>
    <rPh sb="3" eb="7">
      <t>カツドウナイヨウ</t>
    </rPh>
    <phoneticPr fontId="3"/>
  </si>
  <si>
    <t>契約
年月日</t>
    <phoneticPr fontId="3"/>
  </si>
  <si>
    <t>注１)  一団の農用地全てを耕作する場合及び別紙様式６の経営規模のＡが都府県にあっては３ ha以上、北海道にあっては30ha以上 (草地では100ha以上)の経営の規模を有している場合は、自作地も記入する。但し、農業従事者一人当たりの農業所得が同一都道府県内の都市部の勤労者一人当たりの平均所得を上回る場合は除く。</t>
    <phoneticPr fontId="3"/>
  </si>
  <si>
    <t>注２)　注１ の農業従事者一人当たりの農業所得は、別紙様式６の第２の注書きにより算出する。</t>
    <rPh sb="31" eb="32">
      <t>ダイ</t>
    </rPh>
    <phoneticPr fontId="3"/>
  </si>
  <si>
    <t>注３)　注１ の但し書きに該当する者は引受地のみを記入。</t>
    <phoneticPr fontId="3"/>
  </si>
  <si>
    <t>注４)　使用方法には、受託者(個別協定の申請者)の受取額及び受取割合を記入すること。</t>
    <phoneticPr fontId="3"/>
  </si>
  <si>
    <t>注）工程の概略における「ネットワーク化により連携して実施する活動の開始」には２－４の「ネットワーク化により連携して実施する活動」の番号を記載。</t>
    <phoneticPr fontId="91"/>
  </si>
  <si>
    <t>（例）
・集落協定「第３　協定対象となる農用地」に記載のとおり。
※集落協定に基づく活動を行う場合
・個別協定「（別紙様式６）経営規模及び農業所得調書」の「第１　経営規模」に記載のとおり。
※個別協定に基づく活動を行う場合</t>
    <rPh sb="1" eb="2">
      <t>レイ</t>
    </rPh>
    <rPh sb="78" eb="79">
      <t>ダイ</t>
    </rPh>
    <phoneticPr fontId="142"/>
  </si>
  <si>
    <t>（例）
・集落協定「第４　集落マスタープラン」、「第５　農業生産活動等として取り組むべき事項」、　「第８　農業生産活動等の体制整備として取り組むべき事項」及び「第９　加算措置適用のために取り組むべき事項」に記載のとおり。
※　集落協定に基づく活動を行う場合
・個別協定「（別紙様式６）第３　農業生産活動等として取り組むべき事項」、「（別紙様式６）第４　加算措置適用のために取り組むべき事項」及び「（別紙様式７）協定農用地の概要」に記載のとおり。
※　個別協定に基づく活動を行う場合</t>
    <rPh sb="1" eb="2">
      <t>レイ</t>
    </rPh>
    <rPh sb="136" eb="140">
      <t>ベッシヨウシキ</t>
    </rPh>
    <rPh sb="142" eb="143">
      <t>ダイ</t>
    </rPh>
    <rPh sb="145" eb="151">
      <t>ノウギョウセイサンカツドウ</t>
    </rPh>
    <rPh sb="151" eb="152">
      <t>トウ</t>
    </rPh>
    <rPh sb="173" eb="174">
      <t>ダイ</t>
    </rPh>
    <rPh sb="195" eb="196">
      <t>オヨ</t>
    </rPh>
    <rPh sb="199" eb="203">
      <t>ベッシヨウシキ</t>
    </rPh>
    <rPh sb="205" eb="210">
      <t>キョウテイノウヨウチ</t>
    </rPh>
    <rPh sb="211" eb="213">
      <t>ガイヨウ</t>
    </rPh>
    <rPh sb="215" eb="217">
      <t>キサイ</t>
    </rPh>
    <phoneticPr fontId="3"/>
  </si>
  <si>
    <t>行を追加する場合はこれより上の行をコピーして「コピーしたセルの挿入」をしてください。</t>
  </si>
  <si>
    <r>
      <t xml:space="preserve">必須
</t>
    </r>
    <r>
      <rPr>
        <sz val="9"/>
        <rFont val="Meiryo UI"/>
        <family val="3"/>
        <charset val="128"/>
      </rPr>
      <t>（集落・個別協定）</t>
    </r>
    <rPh sb="0" eb="2">
      <t>ヒッス</t>
    </rPh>
    <rPh sb="4" eb="6">
      <t>シュウラク</t>
    </rPh>
    <rPh sb="7" eb="11">
      <t>コベツキョウテイ</t>
    </rPh>
    <phoneticPr fontId="3"/>
  </si>
  <si>
    <t>必須
（集落協定）</t>
    <rPh sb="0" eb="2">
      <t>ヒッス</t>
    </rPh>
    <rPh sb="6" eb="8">
      <t>キョウテイ</t>
    </rPh>
    <phoneticPr fontId="3"/>
  </si>
  <si>
    <t>別紙様式６</t>
    <phoneticPr fontId="3"/>
  </si>
  <si>
    <t>個別協定 経営規模及び農業所得調書</t>
    <phoneticPr fontId="3"/>
  </si>
  <si>
    <t>必須
（個別協定）</t>
    <rPh sb="0" eb="2">
      <t>ヒッス</t>
    </rPh>
    <rPh sb="4" eb="6">
      <t>コベツ</t>
    </rPh>
    <rPh sb="6" eb="8">
      <t>キョウテイ</t>
    </rPh>
    <phoneticPr fontId="3"/>
  </si>
  <si>
    <r>
      <t xml:space="preserve">必要に応じて
</t>
    </r>
    <r>
      <rPr>
        <sz val="9"/>
        <rFont val="Meiryo UI"/>
        <family val="3"/>
        <charset val="128"/>
      </rPr>
      <t>（集落・個別協定）</t>
    </r>
    <rPh sb="0" eb="2">
      <t>ヒツヨウ</t>
    </rPh>
    <rPh sb="3" eb="4">
      <t>オウ</t>
    </rPh>
    <rPh sb="8" eb="10">
      <t>シュウラク</t>
    </rPh>
    <rPh sb="11" eb="15">
      <t>コベツキョウテイ</t>
    </rPh>
    <phoneticPr fontId="3"/>
  </si>
  <si>
    <t>別紙様式９</t>
    <rPh sb="0" eb="4">
      <t>ベッシヨウシキ</t>
    </rPh>
    <phoneticPr fontId="3"/>
  </si>
  <si>
    <t>環境負荷低減のチェックシート（集落協定向け）</t>
    <rPh sb="0" eb="2">
      <t>カンキョウ</t>
    </rPh>
    <rPh sb="2" eb="4">
      <t>フカ</t>
    </rPh>
    <rPh sb="4" eb="6">
      <t>テイゲン</t>
    </rPh>
    <rPh sb="15" eb="19">
      <t>シュウラクキョウテイ</t>
    </rPh>
    <rPh sb="19" eb="20">
      <t>ム</t>
    </rPh>
    <phoneticPr fontId="3"/>
  </si>
  <si>
    <t>環境負荷低減のチェックシート（個別協定向け）</t>
    <rPh sb="0" eb="2">
      <t>カンキョウ</t>
    </rPh>
    <rPh sb="2" eb="4">
      <t>フカ</t>
    </rPh>
    <rPh sb="4" eb="6">
      <t>テイゲン</t>
    </rPh>
    <rPh sb="15" eb="17">
      <t>コベツ</t>
    </rPh>
    <rPh sb="17" eb="19">
      <t>キョウテイ</t>
    </rPh>
    <rPh sb="19" eb="20">
      <t>ム</t>
    </rPh>
    <phoneticPr fontId="3"/>
  </si>
  <si>
    <t>別紙９</t>
    <rPh sb="0" eb="2">
      <t>ベッシ</t>
    </rPh>
    <phoneticPr fontId="3"/>
  </si>
  <si>
    <t>別紙６</t>
    <rPh sb="0" eb="2">
      <t>ベッシ</t>
    </rPh>
    <phoneticPr fontId="3"/>
  </si>
  <si>
    <t>中山間地域等直接支払交付金参考様式集（第6期対策）</t>
    <phoneticPr fontId="3"/>
  </si>
  <si>
    <t>協定名</t>
    <rPh sb="0" eb="2">
      <t>キョウテイ</t>
    </rPh>
    <rPh sb="2" eb="3">
      <t>メイ</t>
    </rPh>
    <phoneticPr fontId="3"/>
  </si>
  <si>
    <t>ー</t>
    <phoneticPr fontId="3"/>
  </si>
  <si>
    <t>必要に応じて
（集落・個別協定）</t>
    <rPh sb="0" eb="2">
      <t>ヒツヨウ</t>
    </rPh>
    <rPh sb="3" eb="4">
      <t>オウ</t>
    </rPh>
    <rPh sb="8" eb="10">
      <t>シュウラク</t>
    </rPh>
    <rPh sb="11" eb="15">
      <t>コベツキョウテイ</t>
    </rPh>
    <phoneticPr fontId="3"/>
  </si>
  <si>
    <r>
      <t xml:space="preserve">必要に応じて
</t>
    </r>
    <r>
      <rPr>
        <sz val="9"/>
        <rFont val="Meiryo UI"/>
        <family val="3"/>
        <charset val="128"/>
      </rPr>
      <t>（集落協定）</t>
    </r>
    <rPh sb="0" eb="2">
      <t>ヒツヨウ</t>
    </rPh>
    <rPh sb="3" eb="4">
      <t>オウ</t>
    </rPh>
    <rPh sb="8" eb="10">
      <t>シュウラク</t>
    </rPh>
    <rPh sb="10" eb="12">
      <t>キョウテイ</t>
    </rPh>
    <phoneticPr fontId="3"/>
  </si>
  <si>
    <t>必要に応じて
（集落協定）</t>
    <rPh sb="0" eb="2">
      <t>ヒツヨウ</t>
    </rPh>
    <rPh sb="3" eb="4">
      <t>オウ</t>
    </rPh>
    <rPh sb="8" eb="10">
      <t>シュウラク</t>
    </rPh>
    <rPh sb="10" eb="12">
      <t>キョウテイ</t>
    </rPh>
    <phoneticPr fontId="3"/>
  </si>
  <si>
    <t>金銭出納簿（多面的機能支払交付金の様式）</t>
    <phoneticPr fontId="3"/>
  </si>
  <si>
    <t>活動記録（多面的機能支払交付金の様式）</t>
    <rPh sb="0" eb="4">
      <t>カツドウキロク</t>
    </rPh>
    <phoneticPr fontId="3"/>
  </si>
  <si>
    <t>活動記録（多面的機能支払交付金の様式）</t>
    <phoneticPr fontId="3"/>
  </si>
  <si>
    <t>金銭出納簿（多面的機能支払交付金の様式）</t>
    <rPh sb="0" eb="5">
      <t>キンセンスイトウボ</t>
    </rPh>
    <phoneticPr fontId="3"/>
  </si>
  <si>
    <t>あいうえおしゅうらくきょうてい</t>
    <phoneticPr fontId="3"/>
  </si>
  <si>
    <t>領収書
等番号</t>
    <rPh sb="4" eb="5">
      <t>トウ</t>
    </rPh>
    <phoneticPr fontId="3"/>
  </si>
  <si>
    <t>５.外注費</t>
    <rPh sb="2" eb="5">
      <t>ガイチュウヒ</t>
    </rPh>
    <phoneticPr fontId="2"/>
  </si>
  <si>
    <t>６.その他支出</t>
    <rPh sb="4" eb="5">
      <t>タ</t>
    </rPh>
    <rPh sb="5" eb="7">
      <t>シシュツ</t>
    </rPh>
    <phoneticPr fontId="2"/>
  </si>
  <si>
    <t>７.返還</t>
    <rPh sb="2" eb="4">
      <t>ヘンカン</t>
    </rPh>
    <phoneticPr fontId="2"/>
  </si>
  <si>
    <t>活動実施日及び活動時間</t>
    <rPh sb="0" eb="2">
      <t>カツドウ</t>
    </rPh>
    <rPh sb="2" eb="4">
      <t>ジッシ</t>
    </rPh>
    <rPh sb="4" eb="5">
      <t>ビ</t>
    </rPh>
    <rPh sb="5" eb="6">
      <t>オヨ</t>
    </rPh>
    <rPh sb="7" eb="9">
      <t>カツドウ</t>
    </rPh>
    <rPh sb="9" eb="11">
      <t>ジカン</t>
    </rPh>
    <phoneticPr fontId="3"/>
  </si>
  <si>
    <t>活動時間</t>
    <rPh sb="0" eb="4">
      <t>カツドウジカン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</si>
</sst>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176" formatCode="&quot;平成&quot;0&quot;年度&quot;"/>
    <numFmt numFmtId="177" formatCode="0.0"/>
    <numFmt numFmtId="178" formatCode="#,###&quot; a&quot;"/>
    <numFmt numFmtId="179" formatCode="#,###&quot;円&quot;"/>
    <numFmt numFmtId="180" formatCode="#"/>
    <numFmt numFmtId="181" formatCode="#&quot; 年&quot;"/>
    <numFmt numFmtId="182" formatCode="#&quot;　箇&quot;&quot;所&quot;"/>
    <numFmt numFmtId="183" formatCode="&quot;平成 &quot;#&quot; 年度&quot;"/>
    <numFmt numFmtId="184" formatCode="#,###,###&quot;a&quot;"/>
    <numFmt numFmtId="185" formatCode="##,###,###&quot; a&quot;"/>
    <numFmt numFmtId="186" formatCode="&quot;(&quot;#,###&quot; a )&quot;;\-#,###;&quot;&quot;;@"/>
    <numFmt numFmtId="187" formatCode="&quot;(&quot;#,###&quot; 円 )&quot;;\-#,###;&quot;&quot;;@"/>
    <numFmt numFmtId="188" formatCode="&quot;(&quot;#,##0.0&quot; km)&quot;;\-#,##0.0;&quot;&quot;;@"/>
    <numFmt numFmtId="189" formatCode="&quot;(&quot;#,###&quot; 箇所 )&quot;;\-#,###;&quot;&quot;;@"/>
    <numFmt numFmtId="190" formatCode="###,##0.0&quot; km&quot;;\-###,##0.0&quot;km&quot;;&quot;km&quot;;&quot;km&quot;"/>
    <numFmt numFmtId="191" formatCode="0.0%"/>
    <numFmt numFmtId="192" formatCode="#,##0&quot;円&quot;"/>
    <numFmt numFmtId="193" formatCode="&quot;合&quot;&quot;計&quot;\ \(General&quot;集&quot;&quot;落&quot;\)"/>
    <numFmt numFmtId="194" formatCode="&quot;[&quot;0&quot;]&quot;"/>
    <numFmt numFmtId="195" formatCode="00&quot;・&quot;"/>
    <numFmt numFmtId="196" formatCode="#,##0_);[Red]\(#,##0\)"/>
    <numFmt numFmtId="197" formatCode="0.0&quot;ha&quot;"/>
    <numFmt numFmtId="198" formatCode="0&quot;人&quot;"/>
    <numFmt numFmtId="199" formatCode="0_);[Red]\(0\)"/>
    <numFmt numFmtId="200" formatCode="#0.0&quot; ha&quot;"/>
    <numFmt numFmtId="201" formatCode="[$-411]ge\.m\.d;@"/>
    <numFmt numFmtId="202" formatCode="#,##0;&quot;▲ &quot;#,##0"/>
    <numFmt numFmtId="203" formatCode="m&quot;月&quot;d&quot;日&quot;;@"/>
    <numFmt numFmtId="204" formatCode="General;;"/>
    <numFmt numFmtId="205" formatCode="#&quot;集落&quot;"/>
    <numFmt numFmtId="206" formatCode="m/d;@"/>
    <numFmt numFmtId="207" formatCode="h:mm;@"/>
    <numFmt numFmtId="208" formatCode="#0.0&quot;時間&quot;"/>
    <numFmt numFmtId="209" formatCode="#,##0&quot;人&quot;"/>
    <numFmt numFmtId="210" formatCode="#&quot;人&quot;;;"/>
    <numFmt numFmtId="211" formatCode="@&quot;人&quot;"/>
    <numFmt numFmtId="212" formatCode="h&quot;時&quot;mm&quot;分&quot;;@"/>
    <numFmt numFmtId="213" formatCode="[$-411]ggge&quot;年&quot;m&quot;月&quot;d&quot;日&quot;;@"/>
    <numFmt numFmtId="214" formatCode="#,##0.0;[Red]\-#,##0.0"/>
    <numFmt numFmtId="215" formatCode="#&quot;日&quot;"/>
    <numFmt numFmtId="216" formatCode="#&quot; 日&quot;"/>
  </numFmts>
  <fonts count="17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12"/>
      <name val="メイリオ"/>
      <family val="3"/>
      <charset val="128"/>
    </font>
    <font>
      <sz val="12"/>
      <name val="ＭＳ 明朝"/>
      <family val="1"/>
      <charset val="128"/>
    </font>
    <font>
      <sz val="11"/>
      <name val="ＭＳ 明朝"/>
      <family val="1"/>
      <charset val="128"/>
    </font>
    <font>
      <sz val="9"/>
      <name val="ＭＳ Ｐゴシック"/>
      <family val="3"/>
      <charset val="128"/>
    </font>
    <font>
      <sz val="10"/>
      <name val="Meiryo UI"/>
      <family val="3"/>
      <charset val="128"/>
    </font>
    <font>
      <sz val="11"/>
      <name val="HG丸ｺﾞｼｯｸM-PRO"/>
      <family val="3"/>
      <charset val="128"/>
    </font>
    <font>
      <sz val="10"/>
      <name val="HG丸ｺﾞｼｯｸM-PRO"/>
      <family val="3"/>
      <charset val="128"/>
    </font>
    <font>
      <u/>
      <sz val="10"/>
      <name val="HG丸ｺﾞｼｯｸM-PRO"/>
      <family val="3"/>
      <charset val="128"/>
    </font>
    <font>
      <sz val="16"/>
      <name val="ＭＳ 明朝"/>
      <family val="1"/>
      <charset val="128"/>
    </font>
    <font>
      <sz val="12"/>
      <name val="ＭＳ Ｐゴシック"/>
      <family val="3"/>
      <charset val="128"/>
    </font>
    <font>
      <sz val="10"/>
      <name val="ＭＳ ゴシック"/>
      <family val="3"/>
      <charset val="128"/>
    </font>
    <font>
      <sz val="12"/>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2"/>
      <color rgb="FF000000"/>
      <name val="ＭＳ 明朝"/>
      <family val="1"/>
      <charset val="128"/>
    </font>
    <font>
      <sz val="10"/>
      <color theme="1"/>
      <name val="Meiryo UI"/>
      <family val="3"/>
      <charset val="128"/>
    </font>
    <font>
      <sz val="11"/>
      <color theme="1"/>
      <name val="ＭＳ 明朝"/>
      <family val="1"/>
      <charset val="128"/>
    </font>
    <font>
      <sz val="12"/>
      <name val="HG丸ｺﾞｼｯｸM-PRO"/>
      <family val="3"/>
      <charset val="128"/>
    </font>
    <font>
      <sz val="14"/>
      <name val="ＭＳ 明朝"/>
      <family val="1"/>
      <charset val="128"/>
    </font>
    <font>
      <sz val="18"/>
      <name val="ＭＳ 明朝"/>
      <family val="1"/>
      <charset val="128"/>
    </font>
    <font>
      <sz val="20"/>
      <color theme="1"/>
      <name val="ＭＳ 明朝"/>
      <family val="1"/>
      <charset val="128"/>
    </font>
    <font>
      <sz val="11"/>
      <color theme="1"/>
      <name val="ＭＳ Ｐゴシック"/>
      <family val="2"/>
      <charset val="128"/>
      <scheme val="minor"/>
    </font>
    <font>
      <sz val="10"/>
      <color theme="1"/>
      <name val="ＭＳ ゴシック"/>
      <family val="3"/>
      <charset val="128"/>
    </font>
    <font>
      <sz val="14"/>
      <color theme="1"/>
      <name val="ＭＳ 明朝"/>
      <family val="1"/>
      <charset val="128"/>
    </font>
    <font>
      <sz val="14"/>
      <color rgb="FFFF0000"/>
      <name val="ＭＳ Ｐゴシック"/>
      <family val="3"/>
      <charset val="128"/>
    </font>
    <font>
      <sz val="16"/>
      <color theme="1"/>
      <name val="ＭＳ 明朝"/>
      <family val="1"/>
      <charset val="128"/>
    </font>
    <font>
      <sz val="10"/>
      <color theme="1"/>
      <name val="ＭＳ Ｐゴシック"/>
      <family val="3"/>
      <charset val="128"/>
      <scheme val="minor"/>
    </font>
    <font>
      <b/>
      <sz val="10"/>
      <color theme="1"/>
      <name val="Meiryo UI"/>
      <family val="3"/>
      <charset val="128"/>
    </font>
    <font>
      <sz val="11"/>
      <color rgb="FFFF0000"/>
      <name val="ＭＳ 明朝"/>
      <family val="1"/>
      <charset val="128"/>
    </font>
    <font>
      <sz val="11"/>
      <color rgb="FF000000"/>
      <name val="ＭＳ 明朝"/>
      <family val="1"/>
      <charset val="128"/>
    </font>
    <font>
      <sz val="11"/>
      <color rgb="FFFF0000"/>
      <name val="ＭＳ Ｐゴシック"/>
      <family val="3"/>
      <charset val="128"/>
    </font>
    <font>
      <sz val="7"/>
      <name val="ＭＳ 明朝"/>
      <family val="1"/>
      <charset val="128"/>
    </font>
    <font>
      <sz val="7"/>
      <color rgb="FF000000"/>
      <name val="ＭＳ 明朝"/>
      <family val="1"/>
      <charset val="128"/>
    </font>
    <font>
      <sz val="7"/>
      <color rgb="FFFF0000"/>
      <name val="ＭＳ 明朝"/>
      <family val="1"/>
      <charset val="128"/>
    </font>
    <font>
      <sz val="10"/>
      <name val="ＭＳ 明朝"/>
      <family val="1"/>
      <charset val="128"/>
    </font>
    <font>
      <sz val="10"/>
      <color rgb="FF000000"/>
      <name val="ＭＳ 明朝"/>
      <family val="1"/>
      <charset val="128"/>
    </font>
    <font>
      <sz val="12"/>
      <color rgb="FFFF0000"/>
      <name val="ＭＳ 明朝"/>
      <family val="1"/>
      <charset val="128"/>
    </font>
    <font>
      <u/>
      <sz val="12"/>
      <color rgb="FFFF0000"/>
      <name val="ＭＳ 明朝"/>
      <family val="1"/>
      <charset val="128"/>
    </font>
    <font>
      <sz val="9"/>
      <name val="ＭＳ 明朝"/>
      <family val="1"/>
      <charset val="128"/>
    </font>
    <font>
      <sz val="9"/>
      <color rgb="FF000000"/>
      <name val="ＭＳ 明朝"/>
      <family val="1"/>
      <charset val="128"/>
    </font>
    <font>
      <sz val="11"/>
      <color rgb="FF0070C0"/>
      <name val="メイリオ"/>
      <family val="3"/>
      <charset val="128"/>
    </font>
    <font>
      <sz val="10"/>
      <name val="ＭＳ Ｐ明朝"/>
      <family val="1"/>
      <charset val="128"/>
    </font>
    <font>
      <sz val="15"/>
      <name val="ＭＳ ゴシック"/>
      <family val="3"/>
      <charset val="128"/>
    </font>
    <font>
      <sz val="9"/>
      <name val="ＭＳ ゴシック"/>
      <family val="3"/>
      <charset val="128"/>
    </font>
    <font>
      <sz val="10"/>
      <color theme="1"/>
      <name val="ＭＳ Ｐゴシック"/>
      <family val="3"/>
      <charset val="128"/>
    </font>
    <font>
      <sz val="10"/>
      <color rgb="FFFF0000"/>
      <name val="HG丸ｺﾞｼｯｸM-PRO"/>
      <family val="3"/>
      <charset val="128"/>
    </font>
    <font>
      <sz val="12"/>
      <color theme="1"/>
      <name val="ＭＳ ゴシック"/>
      <family val="3"/>
      <charset val="128"/>
    </font>
    <font>
      <i/>
      <sz val="10"/>
      <name val="ＭＳ 明朝"/>
      <family val="1"/>
      <charset val="128"/>
    </font>
    <font>
      <sz val="11"/>
      <color theme="1"/>
      <name val="ＭＳ Ｐゴシック"/>
      <family val="3"/>
      <charset val="128"/>
    </font>
    <font>
      <sz val="14"/>
      <color theme="0"/>
      <name val="ＭＳ Ｐゴシック"/>
      <family val="3"/>
      <charset val="128"/>
    </font>
    <font>
      <sz val="16"/>
      <color theme="0"/>
      <name val="ＭＳ Ｐゴシック"/>
      <family val="3"/>
      <charset val="128"/>
    </font>
    <font>
      <sz val="10"/>
      <color theme="0"/>
      <name val="ＭＳ 明朝"/>
      <family val="1"/>
      <charset val="128"/>
    </font>
    <font>
      <sz val="7"/>
      <color theme="1"/>
      <name val="ＭＳ 明朝"/>
      <family val="1"/>
      <charset val="128"/>
    </font>
    <font>
      <sz val="9"/>
      <color theme="1"/>
      <name val="ＭＳ 明朝"/>
      <family val="1"/>
      <charset val="128"/>
    </font>
    <font>
      <sz val="11"/>
      <color theme="0"/>
      <name val="ＭＳ 明朝"/>
      <family val="1"/>
      <charset val="128"/>
    </font>
    <font>
      <sz val="10"/>
      <color rgb="FFFF0000"/>
      <name val="ＭＳ 明朝"/>
      <family val="1"/>
      <charset val="128"/>
    </font>
    <font>
      <sz val="8"/>
      <name val="ＭＳ 明朝"/>
      <family val="1"/>
      <charset val="128"/>
    </font>
    <font>
      <sz val="9"/>
      <color indexed="81"/>
      <name val="MS P ゴシック"/>
      <family val="3"/>
      <charset val="128"/>
    </font>
    <font>
      <b/>
      <u/>
      <sz val="10"/>
      <color rgb="FFFF0000"/>
      <name val="HG丸ｺﾞｼｯｸM-PRO"/>
      <family val="3"/>
      <charset val="128"/>
    </font>
    <font>
      <sz val="8"/>
      <color indexed="81"/>
      <name val="MS P ゴシック"/>
      <family val="3"/>
      <charset val="128"/>
    </font>
    <font>
      <sz val="16"/>
      <name val="ＭＳ Ｐゴシック"/>
      <family val="3"/>
      <charset val="128"/>
    </font>
    <font>
      <sz val="18"/>
      <name val="ＭＳ Ｐゴシック"/>
      <family val="3"/>
      <charset val="128"/>
    </font>
    <font>
      <sz val="24"/>
      <color theme="0" tint="-0.34998626667073579"/>
      <name val="ＭＳ 明朝"/>
      <family val="1"/>
      <charset val="128"/>
    </font>
    <font>
      <sz val="20"/>
      <color theme="0" tint="-0.34998626667073579"/>
      <name val="Meiryo UI"/>
      <family val="3"/>
      <charset val="128"/>
    </font>
    <font>
      <sz val="18"/>
      <color theme="1"/>
      <name val="Meiryo UI"/>
      <family val="3"/>
      <charset val="128"/>
    </font>
    <font>
      <sz val="20"/>
      <color theme="0" tint="-0.34998626667073579"/>
      <name val="ＭＳ ゴシック"/>
      <family val="3"/>
      <charset val="128"/>
    </font>
    <font>
      <sz val="12"/>
      <color rgb="FF0070C0"/>
      <name val="ＭＳ Ｐゴシック"/>
      <family val="3"/>
      <charset val="128"/>
    </font>
    <font>
      <b/>
      <sz val="18"/>
      <name val="ＭＳ Ｐゴシック"/>
      <family val="3"/>
      <charset val="128"/>
    </font>
    <font>
      <sz val="8"/>
      <name val="ＭＳ Ｐゴシック"/>
      <family val="3"/>
      <charset val="128"/>
    </font>
    <font>
      <sz val="8"/>
      <name val="ＭＳ ゴシック"/>
      <family val="3"/>
      <charset val="128"/>
    </font>
    <font>
      <b/>
      <sz val="26"/>
      <name val="ＭＳ Ｐゴシック"/>
      <family val="3"/>
      <charset val="128"/>
    </font>
    <font>
      <b/>
      <sz val="10"/>
      <name val="ＭＳ Ｐゴシック"/>
      <family val="3"/>
      <charset val="128"/>
    </font>
    <font>
      <b/>
      <sz val="12"/>
      <name val="ＭＳ Ｐゴシック"/>
      <family val="3"/>
      <charset val="128"/>
    </font>
    <font>
      <b/>
      <sz val="11"/>
      <name val="ＭＳ Ｐゴシック"/>
      <family val="3"/>
      <charset val="128"/>
    </font>
    <font>
      <sz val="10"/>
      <color theme="0"/>
      <name val="Meiryo UI"/>
      <family val="3"/>
      <charset val="128"/>
    </font>
    <font>
      <b/>
      <sz val="12"/>
      <color theme="1"/>
      <name val="ＭＳ 明朝"/>
      <family val="1"/>
      <charset val="128"/>
    </font>
    <font>
      <i/>
      <sz val="11"/>
      <name val="ＭＳ 明朝"/>
      <family val="1"/>
      <charset val="128"/>
    </font>
    <font>
      <b/>
      <sz val="10"/>
      <color theme="1"/>
      <name val="ＭＳ 明朝"/>
      <family val="1"/>
      <charset val="128"/>
    </font>
    <font>
      <b/>
      <sz val="14"/>
      <name val="ＭＳ 明朝"/>
      <family val="1"/>
      <charset val="128"/>
    </font>
    <font>
      <sz val="13"/>
      <name val="ＭＳ 明朝"/>
      <family val="1"/>
      <charset val="128"/>
    </font>
    <font>
      <vertAlign val="superscript"/>
      <sz val="11"/>
      <name val="ＭＳ 明朝"/>
      <family val="1"/>
      <charset val="128"/>
    </font>
    <font>
      <sz val="6"/>
      <name val="ＭＳ Ｐゴシック"/>
      <family val="2"/>
      <charset val="128"/>
      <scheme val="minor"/>
    </font>
    <font>
      <sz val="10"/>
      <color rgb="FFFF0000"/>
      <name val="ＭＳ ゴシック"/>
      <family val="3"/>
      <charset val="128"/>
    </font>
    <font>
      <sz val="6"/>
      <color theme="1"/>
      <name val="ＭＳ ゴシック"/>
      <family val="3"/>
      <charset val="128"/>
    </font>
    <font>
      <sz val="12"/>
      <color rgb="FFFF0000"/>
      <name val="ＭＳ ゴシック"/>
      <family val="3"/>
      <charset val="128"/>
    </font>
    <font>
      <sz val="14"/>
      <name val="ＭＳ ゴシック"/>
      <family val="3"/>
      <charset val="128"/>
    </font>
    <font>
      <sz val="14"/>
      <color theme="1"/>
      <name val="ＭＳ ゴシック"/>
      <family val="3"/>
      <charset val="128"/>
    </font>
    <font>
      <sz val="10"/>
      <color rgb="FF000000"/>
      <name val="ＭＳ ゴシック"/>
      <family val="3"/>
      <charset val="128"/>
    </font>
    <font>
      <sz val="11"/>
      <color rgb="FFFF0000"/>
      <name val="ＭＳ ゴシック"/>
      <family val="3"/>
      <charset val="128"/>
    </font>
    <font>
      <sz val="11"/>
      <color theme="1"/>
      <name val="ＭＳ ゴシック"/>
      <family val="3"/>
      <charset val="128"/>
    </font>
    <font>
      <sz val="7"/>
      <color theme="1"/>
      <name val="ＭＳ ゴシック"/>
      <family val="3"/>
      <charset val="128"/>
    </font>
    <font>
      <sz val="7"/>
      <color rgb="FFFF0000"/>
      <name val="ＭＳ ゴシック"/>
      <family val="3"/>
      <charset val="128"/>
    </font>
    <font>
      <sz val="11"/>
      <color rgb="FF000000"/>
      <name val="ＭＳ ゴシック"/>
      <family val="3"/>
      <charset val="128"/>
    </font>
    <font>
      <u/>
      <sz val="12"/>
      <color rgb="FFFF0000"/>
      <name val="ＭＳ ゴシック"/>
      <family val="3"/>
      <charset val="128"/>
    </font>
    <font>
      <u/>
      <sz val="11"/>
      <color rgb="FFFF0000"/>
      <name val="ＭＳ ゴシック"/>
      <family val="3"/>
      <charset val="128"/>
    </font>
    <font>
      <sz val="9"/>
      <color rgb="FFFF0000"/>
      <name val="ＭＳ ゴシック"/>
      <family val="3"/>
      <charset val="128"/>
    </font>
    <font>
      <sz val="9"/>
      <color rgb="FF000000"/>
      <name val="ＭＳ ゴシック"/>
      <family val="3"/>
      <charset val="128"/>
    </font>
    <font>
      <b/>
      <sz val="9"/>
      <color indexed="81"/>
      <name val="MS P ゴシック"/>
      <family val="3"/>
      <charset val="128"/>
    </font>
    <font>
      <b/>
      <sz val="14"/>
      <name val="メイリオ"/>
      <family val="3"/>
      <charset val="128"/>
    </font>
    <font>
      <sz val="6"/>
      <name val="ＭＳ ゴシック"/>
      <family val="3"/>
      <charset val="128"/>
    </font>
    <font>
      <u/>
      <sz val="11"/>
      <name val="メイリオ"/>
      <family val="3"/>
      <charset val="128"/>
    </font>
    <font>
      <b/>
      <sz val="10"/>
      <color theme="1"/>
      <name val="HG丸ｺﾞｼｯｸM-PRO"/>
      <family val="3"/>
      <charset val="128"/>
    </font>
    <font>
      <b/>
      <sz val="11"/>
      <color theme="1"/>
      <name val="メイリオ"/>
      <family val="3"/>
      <charset val="128"/>
    </font>
    <font>
      <sz val="11"/>
      <color theme="1"/>
      <name val="メイリオ"/>
      <family val="3"/>
      <charset val="128"/>
    </font>
    <font>
      <sz val="10"/>
      <color theme="1"/>
      <name val="メイリオ"/>
      <family val="3"/>
      <charset val="128"/>
    </font>
    <font>
      <sz val="11"/>
      <color theme="0"/>
      <name val="メイリオ"/>
      <family val="3"/>
      <charset val="128"/>
    </font>
    <font>
      <b/>
      <sz val="10"/>
      <color theme="1"/>
      <name val="メイリオ"/>
      <family val="3"/>
      <charset val="128"/>
    </font>
    <font>
      <i/>
      <sz val="10"/>
      <name val="メイリオ"/>
      <family val="3"/>
      <charset val="128"/>
    </font>
    <font>
      <b/>
      <sz val="10"/>
      <name val="メイリオ"/>
      <family val="3"/>
      <charset val="128"/>
    </font>
    <font>
      <b/>
      <sz val="11"/>
      <name val="メイリオ"/>
      <family val="3"/>
      <charset val="128"/>
    </font>
    <font>
      <sz val="12"/>
      <color theme="1"/>
      <name val="メイリオ"/>
      <family val="3"/>
      <charset val="128"/>
    </font>
    <font>
      <b/>
      <sz val="11"/>
      <name val="ＭＳ 明朝"/>
      <family val="1"/>
      <charset val="128"/>
    </font>
    <font>
      <sz val="11"/>
      <name val="Meiryo UI"/>
      <family val="3"/>
      <charset val="128"/>
    </font>
    <font>
      <b/>
      <sz val="11"/>
      <color theme="0"/>
      <name val="メイリオ"/>
      <family val="3"/>
      <charset val="128"/>
    </font>
    <font>
      <b/>
      <sz val="10"/>
      <name val="HG丸ｺﾞｼｯｸM-PRO"/>
      <family val="3"/>
      <charset val="128"/>
    </font>
    <font>
      <sz val="10"/>
      <color theme="1"/>
      <name val="HG丸ｺﾞｼｯｸM-PRO"/>
      <family val="3"/>
      <charset val="128"/>
    </font>
    <font>
      <sz val="9"/>
      <name val="メイリオ"/>
      <family val="3"/>
      <charset val="128"/>
    </font>
    <font>
      <b/>
      <sz val="24"/>
      <color theme="1"/>
      <name val="ＭＳ Ｐゴシック"/>
      <family val="3"/>
      <charset val="128"/>
      <scheme val="minor"/>
    </font>
    <font>
      <sz val="16"/>
      <color theme="1"/>
      <name val="ＭＳ Ｐゴシック"/>
      <family val="3"/>
      <charset val="128"/>
    </font>
    <font>
      <sz val="14"/>
      <color theme="1"/>
      <name val="ＭＳ Ｐゴシック"/>
      <family val="3"/>
      <charset val="128"/>
    </font>
    <font>
      <sz val="16"/>
      <color theme="1"/>
      <name val="ＭＳ Ｐゴシック"/>
      <family val="3"/>
      <charset val="128"/>
      <scheme val="minor"/>
    </font>
    <font>
      <sz val="14"/>
      <color theme="1"/>
      <name val="ＭＳ Ｐゴシック"/>
      <family val="3"/>
      <charset val="128"/>
      <scheme val="minor"/>
    </font>
    <font>
      <sz val="12"/>
      <name val="Meiryo UI"/>
      <family val="3"/>
      <charset val="128"/>
    </font>
    <font>
      <sz val="12"/>
      <color theme="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0"/>
      <color theme="0" tint="-0.499984740745262"/>
      <name val="HG丸ｺﾞｼｯｸM-PRO"/>
      <family val="3"/>
      <charset val="128"/>
    </font>
    <font>
      <sz val="9"/>
      <color rgb="FFFF0000"/>
      <name val="ＭＳ 明朝"/>
      <family val="1"/>
      <charset val="128"/>
    </font>
    <font>
      <b/>
      <sz val="12"/>
      <name val="ＭＳ 明朝"/>
      <family val="1"/>
      <charset val="128"/>
    </font>
    <font>
      <sz val="14"/>
      <color rgb="FF000000"/>
      <name val="ＭＳ ゴシック"/>
      <family val="3"/>
      <charset val="128"/>
    </font>
    <font>
      <sz val="6"/>
      <name val="ＭＳ 明朝"/>
      <family val="1"/>
      <charset val="128"/>
    </font>
    <font>
      <u/>
      <sz val="12"/>
      <color theme="1"/>
      <name val="ＭＳ 明朝"/>
      <family val="1"/>
      <charset val="128"/>
    </font>
    <font>
      <sz val="12"/>
      <color indexed="8"/>
      <name val="ＭＳ 明朝"/>
      <family val="1"/>
      <charset val="128"/>
    </font>
    <font>
      <sz val="11"/>
      <color indexed="8"/>
      <name val="ＭＳ 明朝"/>
      <family val="1"/>
      <charset val="128"/>
    </font>
    <font>
      <b/>
      <sz val="12"/>
      <color rgb="FFFF0000"/>
      <name val="ＭＳ Ｐゴシック"/>
      <family val="3"/>
      <charset val="128"/>
    </font>
    <font>
      <sz val="18"/>
      <color theme="1"/>
      <name val="ＭＳ 明朝"/>
      <family val="1"/>
      <charset val="128"/>
    </font>
    <font>
      <sz val="10.5"/>
      <name val="ＭＳ Ｐゴシック"/>
      <family val="3"/>
      <charset val="128"/>
    </font>
    <font>
      <sz val="8"/>
      <color rgb="FFFF0000"/>
      <name val="ＭＳ 明朝"/>
      <family val="1"/>
      <charset val="128"/>
    </font>
    <font>
      <sz val="6"/>
      <color rgb="FFFF0000"/>
      <name val="ＭＳ 明朝"/>
      <family val="1"/>
      <charset val="128"/>
    </font>
    <font>
      <sz val="9"/>
      <name val="Meiryo UI"/>
      <family val="3"/>
      <charset val="128"/>
    </font>
    <font>
      <sz val="8"/>
      <name val="Meiryo UI"/>
      <family val="3"/>
      <charset val="128"/>
    </font>
    <font>
      <sz val="9"/>
      <name val="HG丸ｺﾞｼｯｸM-PRO"/>
      <family val="3"/>
      <charset val="128"/>
    </font>
    <font>
      <i/>
      <sz val="10"/>
      <name val="HG丸ｺﾞｼｯｸM-PRO"/>
      <family val="3"/>
      <charset val="128"/>
    </font>
    <font>
      <u/>
      <sz val="11"/>
      <color theme="10"/>
      <name val="ＭＳ Ｐゴシック"/>
      <family val="3"/>
      <charset val="128"/>
    </font>
    <font>
      <i/>
      <u/>
      <sz val="11"/>
      <color theme="10"/>
      <name val="HG丸ｺﾞｼｯｸM-PRO"/>
      <family val="3"/>
      <charset val="128"/>
    </font>
    <font>
      <i/>
      <u/>
      <sz val="10"/>
      <color rgb="FF0000FF"/>
      <name val="HG丸ｺﾞｼｯｸM-PRO"/>
      <family val="3"/>
      <charset val="128"/>
    </font>
    <font>
      <u/>
      <sz val="10"/>
      <color theme="0" tint="-0.499984740745262"/>
      <name val="HG丸ｺﾞｼｯｸM-PRO"/>
      <family val="3"/>
      <charset val="128"/>
    </font>
    <font>
      <sz val="10"/>
      <color rgb="FFFF5050"/>
      <name val="HG丸ｺﾞｼｯｸM-PRO"/>
      <family val="3"/>
      <charset val="128"/>
    </font>
    <font>
      <sz val="8"/>
      <name val="メイリオ"/>
      <family val="3"/>
      <charset val="128"/>
    </font>
    <font>
      <sz val="9"/>
      <color rgb="FFFF0000"/>
      <name val="HG丸ｺﾞｼｯｸM-PRO"/>
      <family val="3"/>
      <charset val="128"/>
    </font>
    <font>
      <b/>
      <sz val="8"/>
      <color rgb="FFFF0000"/>
      <name val="メイリオ"/>
      <family val="3"/>
      <charset val="128"/>
    </font>
    <font>
      <sz val="11"/>
      <color theme="1"/>
      <name val="ＭＳ Ｐゴシック"/>
      <family val="2"/>
      <scheme val="minor"/>
    </font>
    <font>
      <b/>
      <sz val="11"/>
      <name val="HG丸ｺﾞｼｯｸM-PRO"/>
      <family val="3"/>
      <charset val="128"/>
    </font>
    <font>
      <i/>
      <sz val="11"/>
      <name val="ＭＳ ゴシック"/>
      <family val="3"/>
      <charset val="128"/>
    </font>
    <font>
      <sz val="11"/>
      <color rgb="FF000000"/>
      <name val="ＭＳ 明朝"/>
      <family val="3"/>
      <charset val="128"/>
    </font>
    <font>
      <sz val="14"/>
      <color theme="0"/>
      <name val="ＭＳ 明朝"/>
      <family val="1"/>
      <charset val="128"/>
    </font>
    <font>
      <b/>
      <sz val="18"/>
      <color theme="0"/>
      <name val="ＭＳ 明朝"/>
      <family val="1"/>
      <charset val="128"/>
    </font>
    <font>
      <b/>
      <sz val="16"/>
      <name val="メイリオ"/>
      <family val="3"/>
      <charset val="128"/>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CCFFCC"/>
        <bgColor indexed="64"/>
      </patternFill>
    </fill>
    <fill>
      <patternFill patternType="solid">
        <fgColor indexed="42"/>
        <bgColor indexed="64"/>
      </patternFill>
    </fill>
    <fill>
      <patternFill patternType="solid">
        <fgColor rgb="FFCCFFFF"/>
        <bgColor indexed="64"/>
      </patternFill>
    </fill>
    <fill>
      <patternFill patternType="solid">
        <fgColor rgb="FFFFFF00"/>
        <bgColor indexed="64"/>
      </patternFill>
    </fill>
    <fill>
      <patternFill patternType="solid">
        <fgColor theme="1" tint="0.34998626667073579"/>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7" tint="0.79998168889431442"/>
        <bgColor indexed="64"/>
      </patternFill>
    </fill>
    <fill>
      <patternFill patternType="solid">
        <fgColor rgb="FFFFFF99"/>
        <bgColor indexed="64"/>
      </patternFill>
    </fill>
  </fills>
  <borders count="2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diagonalUp="1">
      <left/>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style="thin">
        <color theme="1"/>
      </left>
      <right style="thin">
        <color theme="1"/>
      </right>
      <top style="thin">
        <color theme="1"/>
      </top>
      <bottom style="thin">
        <color theme="1"/>
      </bottom>
      <diagonal/>
    </border>
    <border>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Down="1">
      <left/>
      <right/>
      <top style="thin">
        <color indexed="64"/>
      </top>
      <bottom/>
      <diagonal style="thin">
        <color auto="1"/>
      </diagonal>
    </border>
    <border diagonalDown="1">
      <left/>
      <right/>
      <top/>
      <bottom/>
      <diagonal style="thin">
        <color auto="1"/>
      </diagonal>
    </border>
    <border diagonalDown="1">
      <left/>
      <right style="thin">
        <color indexed="64"/>
      </right>
      <top/>
      <bottom/>
      <diagonal style="thin">
        <color auto="1"/>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
      <left style="medium">
        <color indexed="64"/>
      </left>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top style="thin">
        <color auto="1"/>
      </top>
      <bottom style="medium">
        <color indexed="64"/>
      </bottom>
      <diagonal style="thin">
        <color auto="1"/>
      </diagonal>
    </border>
    <border diagonalUp="1">
      <left style="thin">
        <color auto="1"/>
      </left>
      <right style="medium">
        <color indexed="64"/>
      </right>
      <top style="thin">
        <color auto="1"/>
      </top>
      <bottom style="medium">
        <color indexed="64"/>
      </bottom>
      <diagonal style="thin">
        <color auto="1"/>
      </diagonal>
    </border>
    <border diagonalUp="1">
      <left style="thin">
        <color theme="1"/>
      </left>
      <right style="thin">
        <color theme="1"/>
      </right>
      <top style="thin">
        <color theme="1"/>
      </top>
      <bottom style="thin">
        <color theme="1"/>
      </bottom>
      <diagonal style="thin">
        <color theme="1"/>
      </diagonal>
    </border>
    <border>
      <left style="medium">
        <color indexed="64"/>
      </left>
      <right style="thin">
        <color theme="1"/>
      </right>
      <top style="thin">
        <color theme="1"/>
      </top>
      <bottom style="thin">
        <color theme="1"/>
      </bottom>
      <diagonal/>
    </border>
    <border diagonalUp="1">
      <left style="thin">
        <color theme="1"/>
      </left>
      <right style="medium">
        <color indexed="64"/>
      </right>
      <top style="thin">
        <color theme="1"/>
      </top>
      <bottom style="thin">
        <color theme="1"/>
      </bottom>
      <diagonal style="thin">
        <color theme="1"/>
      </diagonal>
    </border>
    <border>
      <left style="medium">
        <color indexed="64"/>
      </left>
      <right/>
      <top/>
      <bottom/>
      <diagonal/>
    </border>
    <border diagonalUp="1">
      <left style="thin">
        <color theme="1"/>
      </left>
      <right style="thin">
        <color theme="1"/>
      </right>
      <top/>
      <bottom style="thin">
        <color theme="1"/>
      </bottom>
      <diagonal style="thin">
        <color theme="1"/>
      </diagonal>
    </border>
    <border diagonalUp="1">
      <left style="thin">
        <color theme="1"/>
      </left>
      <right style="medium">
        <color indexed="64"/>
      </right>
      <top/>
      <bottom style="thin">
        <color theme="1"/>
      </bottom>
      <diagonal style="thin">
        <color theme="1"/>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thin">
        <color indexed="64"/>
      </left>
      <right style="double">
        <color indexed="64"/>
      </right>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style="thin">
        <color indexed="64"/>
      </top>
      <bottom style="medium">
        <color indexed="64"/>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theme="1"/>
      </bottom>
      <diagonal/>
    </border>
    <border>
      <left style="thin">
        <color auto="1"/>
      </left>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thin">
        <color theme="1"/>
      </left>
      <right style="medium">
        <color indexed="64"/>
      </right>
      <top style="medium">
        <color indexed="64"/>
      </top>
      <bottom style="thin">
        <color indexed="64"/>
      </bottom>
      <diagonal/>
    </border>
    <border>
      <left style="medium">
        <color indexed="64"/>
      </left>
      <right style="thin">
        <color theme="1"/>
      </right>
      <top style="medium">
        <color indexed="64"/>
      </top>
      <bottom style="thin">
        <color indexed="64"/>
      </bottom>
      <diagonal/>
    </border>
    <border diagonalUp="1">
      <left style="thin">
        <color theme="1"/>
      </left>
      <right style="thin">
        <color theme="1"/>
      </right>
      <top style="medium">
        <color indexed="64"/>
      </top>
      <bottom style="thin">
        <color indexed="64"/>
      </bottom>
      <diagonal style="thin">
        <color indexed="64"/>
      </diagonal>
    </border>
    <border>
      <left style="thin">
        <color theme="1"/>
      </left>
      <right style="thin">
        <color indexed="64"/>
      </right>
      <top style="medium">
        <color indexed="64"/>
      </top>
      <bottom style="thin">
        <color indexed="64"/>
      </bottom>
      <diagonal/>
    </border>
    <border>
      <left style="thin">
        <color theme="1"/>
      </left>
      <right/>
      <top/>
      <bottom style="thin">
        <color theme="1"/>
      </bottom>
      <diagonal/>
    </border>
    <border>
      <left style="thin">
        <color theme="1"/>
      </left>
      <right/>
      <top style="medium">
        <color indexed="64"/>
      </top>
      <bottom style="thin">
        <color indexed="64"/>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auto="1"/>
      </right>
      <top style="medium">
        <color indexed="64"/>
      </top>
      <bottom style="thin">
        <color auto="1"/>
      </bottom>
      <diagonal/>
    </border>
    <border>
      <left/>
      <right style="medium">
        <color indexed="64"/>
      </right>
      <top style="medium">
        <color indexed="64"/>
      </top>
      <bottom style="thin">
        <color indexed="64"/>
      </bottom>
      <diagonal/>
    </border>
    <border>
      <left/>
      <right style="thin">
        <color auto="1"/>
      </right>
      <top style="thin">
        <color auto="1"/>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style="thin">
        <color auto="1"/>
      </right>
      <top style="thin">
        <color auto="1"/>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diagonal/>
    </border>
    <border>
      <left/>
      <right style="thin">
        <color auto="1"/>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thin">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theme="1"/>
      </left>
      <right/>
      <top style="thin">
        <color indexed="64"/>
      </top>
      <bottom/>
      <diagonal/>
    </border>
    <border>
      <left style="thin">
        <color theme="1"/>
      </left>
      <right/>
      <top style="thin">
        <color theme="1"/>
      </top>
      <bottom/>
      <diagonal/>
    </border>
    <border>
      <left style="thin">
        <color indexed="64"/>
      </left>
      <right/>
      <top style="thin">
        <color theme="4" tint="0.39997558519241921"/>
      </top>
      <bottom/>
      <diagonal/>
    </border>
    <border>
      <left style="thin">
        <color theme="1"/>
      </left>
      <right/>
      <top/>
      <bottom style="double">
        <color theme="4"/>
      </bottom>
      <diagonal/>
    </border>
    <border>
      <left/>
      <right/>
      <top/>
      <bottom style="double">
        <color theme="4"/>
      </bottom>
      <diagonal/>
    </border>
    <border>
      <left style="thin">
        <color theme="1"/>
      </left>
      <right/>
      <top style="double">
        <color theme="4"/>
      </top>
      <bottom style="thin">
        <color auto="1"/>
      </bottom>
      <diagonal/>
    </border>
    <border>
      <left style="thin">
        <color indexed="64"/>
      </left>
      <right/>
      <top style="double">
        <color theme="4"/>
      </top>
      <bottom style="thin">
        <color auto="1"/>
      </bottom>
      <diagonal/>
    </border>
    <border>
      <left style="thin">
        <color indexed="64"/>
      </left>
      <right style="thin">
        <color indexed="64"/>
      </right>
      <top style="double">
        <color theme="4"/>
      </top>
      <bottom style="thin">
        <color auto="1"/>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indexed="64"/>
      </top>
      <bottom/>
      <diagonal/>
    </border>
    <border>
      <left style="double">
        <color auto="1"/>
      </left>
      <right/>
      <top/>
      <bottom style="thin">
        <color indexed="64"/>
      </bottom>
      <diagonal/>
    </border>
    <border>
      <left style="double">
        <color auto="1"/>
      </left>
      <right/>
      <top/>
      <bottom/>
      <diagonal/>
    </border>
    <border>
      <left/>
      <right style="double">
        <color auto="1"/>
      </right>
      <top/>
      <bottom/>
      <diagonal/>
    </border>
    <border>
      <left style="double">
        <color auto="1"/>
      </left>
      <right/>
      <top style="double">
        <color indexed="64"/>
      </top>
      <bottom style="thin">
        <color indexed="64"/>
      </bottom>
      <diagonal/>
    </border>
    <border>
      <left/>
      <right style="double">
        <color auto="1"/>
      </right>
      <top style="double">
        <color indexed="64"/>
      </top>
      <bottom style="thin">
        <color indexed="64"/>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indexed="64"/>
      </right>
      <top/>
      <bottom style="thin">
        <color indexed="64"/>
      </bottom>
      <diagonal/>
    </border>
    <border>
      <left style="thin">
        <color indexed="64"/>
      </left>
      <right style="thin">
        <color theme="1"/>
      </right>
      <top/>
      <bottom/>
      <diagonal/>
    </border>
    <border>
      <left style="medium">
        <color indexed="64"/>
      </left>
      <right style="thin">
        <color indexed="64"/>
      </right>
      <top style="thin">
        <color indexed="64"/>
      </top>
      <bottom/>
      <diagonal/>
    </border>
    <border>
      <left style="thin">
        <color indexed="64"/>
      </left>
      <right style="thin">
        <color theme="1"/>
      </right>
      <top style="thin">
        <color indexed="64"/>
      </top>
      <bottom/>
      <diagonal/>
    </border>
    <border>
      <left style="thin">
        <color theme="1"/>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theme="1"/>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diagonal/>
    </border>
    <border>
      <left style="thin">
        <color theme="1"/>
      </left>
      <right style="thin">
        <color theme="1"/>
      </right>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diagonalUp="1">
      <left style="thin">
        <color indexed="64"/>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theme="4"/>
      </top>
      <bottom style="thin">
        <color auto="1"/>
      </bottom>
      <diagonal/>
    </border>
    <border>
      <left/>
      <right style="medium">
        <color indexed="64"/>
      </right>
      <top style="thin">
        <color auto="1"/>
      </top>
      <bottom style="thin">
        <color auto="1"/>
      </bottom>
      <diagonal/>
    </border>
    <border>
      <left/>
      <right style="thin">
        <color auto="1"/>
      </right>
      <top style="double">
        <color theme="4"/>
      </top>
      <bottom style="thin">
        <color auto="1"/>
      </bottom>
      <diagonal/>
    </border>
    <border>
      <left/>
      <right style="medium">
        <color indexed="64"/>
      </right>
      <top style="double">
        <color theme="4"/>
      </top>
      <bottom style="thin">
        <color auto="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theme="1"/>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diagonalUp="1">
      <left style="medium">
        <color indexed="64"/>
      </left>
      <right style="medium">
        <color indexed="64"/>
      </right>
      <top style="thin">
        <color auto="1"/>
      </top>
      <bottom style="medium">
        <color indexed="64"/>
      </bottom>
      <diagonal style="thin">
        <color auto="1"/>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top style="thin">
        <color auto="1"/>
      </top>
      <bottom style="hair">
        <color auto="1"/>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auto="1"/>
      </left>
      <right/>
      <top style="medium">
        <color indexed="64"/>
      </top>
      <bottom style="thin">
        <color auto="1"/>
      </bottom>
      <diagonal style="thin">
        <color auto="1"/>
      </diagonal>
    </border>
    <border diagonalUp="1">
      <left/>
      <right style="thin">
        <color auto="1"/>
      </right>
      <top style="medium">
        <color indexed="64"/>
      </top>
      <bottom style="thin">
        <color auto="1"/>
      </bottom>
      <diagonal style="thin">
        <color auto="1"/>
      </diagonal>
    </border>
    <border>
      <left style="thin">
        <color indexed="64"/>
      </left>
      <right/>
      <top style="medium">
        <color indexed="64"/>
      </top>
      <bottom style="medium">
        <color indexed="64"/>
      </bottom>
      <diagonal/>
    </border>
    <border>
      <left style="medium">
        <color indexed="64"/>
      </left>
      <right style="medium">
        <color indexed="64"/>
      </right>
      <top style="double">
        <color theme="4"/>
      </top>
      <bottom style="thin">
        <color auto="1"/>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thin">
        <color indexed="64"/>
      </top>
      <bottom/>
      <diagonal/>
    </border>
    <border>
      <left/>
      <right/>
      <top style="thin">
        <color indexed="64"/>
      </top>
      <bottom style="double">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thin">
        <color theme="1"/>
      </bottom>
      <diagonal/>
    </border>
    <border>
      <left/>
      <right style="thin">
        <color theme="1"/>
      </right>
      <top style="thin">
        <color theme="1"/>
      </top>
      <bottom/>
      <diagonal/>
    </border>
    <border>
      <left/>
      <right style="thin">
        <color theme="1"/>
      </right>
      <top/>
      <bottom style="thin">
        <color theme="1"/>
      </bottom>
      <diagonal/>
    </border>
  </borders>
  <cellStyleXfs count="25">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21" fillId="0" borderId="0"/>
    <xf numFmtId="0" fontId="21" fillId="0" borderId="0">
      <alignment vertical="center"/>
    </xf>
    <xf numFmtId="0" fontId="2" fillId="0" borderId="0">
      <alignment vertical="center"/>
    </xf>
    <xf numFmtId="0" fontId="20" fillId="0" borderId="0"/>
    <xf numFmtId="0" fontId="21" fillId="0" borderId="0">
      <alignment vertical="center"/>
    </xf>
    <xf numFmtId="0" fontId="2" fillId="0" borderId="0"/>
    <xf numFmtId="0" fontId="21" fillId="0" borderId="0">
      <alignment vertical="center"/>
    </xf>
    <xf numFmtId="0" fontId="21" fillId="0" borderId="0">
      <alignment vertical="center"/>
    </xf>
    <xf numFmtId="0" fontId="22" fillId="0" borderId="0">
      <alignment vertical="center"/>
    </xf>
    <xf numFmtId="0" fontId="2" fillId="0" borderId="0"/>
    <xf numFmtId="0" fontId="2" fillId="0" borderId="0"/>
    <xf numFmtId="0" fontId="31" fillId="0" borderId="0">
      <alignment vertical="center"/>
    </xf>
    <xf numFmtId="0" fontId="19" fillId="0" borderId="0">
      <alignment vertical="center"/>
    </xf>
    <xf numFmtId="0" fontId="2" fillId="0" borderId="0"/>
    <xf numFmtId="0" fontId="1" fillId="0" borderId="0">
      <alignment vertical="center"/>
    </xf>
    <xf numFmtId="0" fontId="155" fillId="0" borderId="0" applyNumberFormat="0" applyFill="0" applyBorder="0" applyAlignment="0" applyProtection="0">
      <alignment vertical="center"/>
    </xf>
    <xf numFmtId="0" fontId="163" fillId="0" borderId="0"/>
    <xf numFmtId="38" fontId="2" fillId="0" borderId="0" applyFont="0" applyFill="0" applyBorder="0" applyAlignment="0" applyProtection="0">
      <alignment vertical="center"/>
    </xf>
    <xf numFmtId="38" fontId="2" fillId="0" borderId="0" applyFont="0" applyFill="0" applyBorder="0" applyAlignment="0" applyProtection="0"/>
    <xf numFmtId="9" fontId="2" fillId="0" borderId="0" applyFont="0" applyFill="0" applyBorder="0" applyAlignment="0" applyProtection="0"/>
    <xf numFmtId="0" fontId="44" fillId="0" borderId="0">
      <alignment vertical="center"/>
    </xf>
  </cellStyleXfs>
  <cellXfs count="2759">
    <xf numFmtId="0" fontId="0" fillId="0" borderId="0" xfId="0">
      <alignment vertical="center"/>
    </xf>
    <xf numFmtId="0" fontId="6" fillId="0" borderId="0" xfId="0" applyFont="1" applyFill="1">
      <alignment vertical="center"/>
    </xf>
    <xf numFmtId="0" fontId="5" fillId="0" borderId="0" xfId="0" applyFont="1" applyFill="1" applyAlignment="1">
      <alignment vertical="center"/>
    </xf>
    <xf numFmtId="0" fontId="5" fillId="0" borderId="0" xfId="0" applyFont="1" applyFill="1">
      <alignment vertical="center"/>
    </xf>
    <xf numFmtId="0" fontId="6" fillId="0" borderId="0" xfId="0" applyFont="1" applyFill="1" applyBorder="1">
      <alignment vertical="center"/>
    </xf>
    <xf numFmtId="0" fontId="6" fillId="0" borderId="0" xfId="0" applyFont="1" applyFill="1" applyBorder="1" applyAlignment="1">
      <alignment vertical="center" wrapText="1"/>
    </xf>
    <xf numFmtId="0" fontId="6" fillId="0" borderId="0" xfId="0" applyFont="1" applyFill="1" applyAlignment="1">
      <alignment horizontal="left" vertical="center"/>
    </xf>
    <xf numFmtId="0" fontId="6" fillId="0" borderId="0" xfId="0" applyFont="1" applyFill="1" applyBorder="1" applyAlignment="1">
      <alignment horizontal="left" vertical="center"/>
    </xf>
    <xf numFmtId="177" fontId="6" fillId="0" borderId="0" xfId="0" applyNumberFormat="1" applyFont="1" applyFill="1" applyBorder="1" applyAlignment="1">
      <alignment horizontal="left" vertical="center"/>
    </xf>
    <xf numFmtId="0" fontId="6" fillId="0" borderId="0" xfId="0" applyFont="1" applyFill="1" applyBorder="1" applyAlignment="1">
      <alignment vertical="top" wrapText="1"/>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Alignment="1">
      <alignment vertical="top"/>
    </xf>
    <xf numFmtId="0" fontId="7" fillId="0" borderId="0" xfId="0" applyFont="1" applyFill="1" applyAlignment="1">
      <alignment horizontal="center" vertical="center"/>
    </xf>
    <xf numFmtId="0" fontId="6" fillId="0" borderId="0" xfId="0" applyFont="1" applyFill="1" applyAlignment="1">
      <alignment horizontal="center" vertical="center"/>
    </xf>
    <xf numFmtId="0" fontId="6" fillId="0" borderId="8" xfId="0" applyFont="1" applyFill="1" applyBorder="1" applyAlignment="1">
      <alignment vertical="center"/>
    </xf>
    <xf numFmtId="0" fontId="13" fillId="0" borderId="0" xfId="0" applyFont="1" applyFill="1" applyAlignment="1">
      <alignment vertical="center"/>
    </xf>
    <xf numFmtId="0" fontId="16" fillId="0" borderId="0" xfId="0" applyFont="1">
      <alignment vertical="center"/>
    </xf>
    <xf numFmtId="0" fontId="6" fillId="0" borderId="17" xfId="0" applyFont="1" applyBorder="1">
      <alignment vertical="center"/>
    </xf>
    <xf numFmtId="0" fontId="12" fillId="0" borderId="0" xfId="0" applyFont="1" applyFill="1" applyBorder="1" applyAlignment="1">
      <alignment vertical="center"/>
    </xf>
    <xf numFmtId="0" fontId="6" fillId="0" borderId="0" xfId="0" applyFont="1">
      <alignment vertical="center"/>
    </xf>
    <xf numFmtId="0" fontId="6" fillId="0" borderId="0" xfId="0" applyFont="1" applyFill="1">
      <alignment vertical="center"/>
    </xf>
    <xf numFmtId="0" fontId="7" fillId="6" borderId="0" xfId="0" applyFont="1" applyFill="1">
      <alignment vertical="center"/>
    </xf>
    <xf numFmtId="0" fontId="6" fillId="6" borderId="0" xfId="0" applyFont="1" applyFill="1">
      <alignment vertical="center"/>
    </xf>
    <xf numFmtId="0" fontId="6" fillId="6" borderId="0" xfId="0" applyFont="1" applyFill="1" applyAlignment="1">
      <alignment vertical="center"/>
    </xf>
    <xf numFmtId="0" fontId="6" fillId="0" borderId="0" xfId="0" applyFont="1" applyBorder="1">
      <alignment vertical="center"/>
    </xf>
    <xf numFmtId="0" fontId="6" fillId="0" borderId="52" xfId="0" applyFont="1" applyBorder="1">
      <alignment vertical="center"/>
    </xf>
    <xf numFmtId="0" fontId="6" fillId="0" borderId="40" xfId="0" applyFont="1" applyBorder="1">
      <alignment vertical="center"/>
    </xf>
    <xf numFmtId="0" fontId="6" fillId="0" borderId="53" xfId="0" applyFont="1" applyBorder="1">
      <alignment vertical="center"/>
    </xf>
    <xf numFmtId="0" fontId="6" fillId="0" borderId="48" xfId="0" applyFont="1" applyBorder="1">
      <alignment vertical="center"/>
    </xf>
    <xf numFmtId="0" fontId="6" fillId="0" borderId="54" xfId="0" applyFont="1" applyBorder="1">
      <alignment vertical="center"/>
    </xf>
    <xf numFmtId="0" fontId="6" fillId="0" borderId="55" xfId="0" applyFont="1" applyBorder="1">
      <alignment vertical="center"/>
    </xf>
    <xf numFmtId="0" fontId="7" fillId="6" borderId="0" xfId="0" applyFont="1" applyFill="1" applyBorder="1">
      <alignment vertical="center"/>
    </xf>
    <xf numFmtId="0" fontId="6" fillId="6" borderId="0" xfId="0" applyFont="1" applyFill="1" applyBorder="1">
      <alignment vertical="center"/>
    </xf>
    <xf numFmtId="0" fontId="6" fillId="0" borderId="0" xfId="0" applyFont="1" applyBorder="1" applyAlignment="1">
      <alignment vertical="center"/>
    </xf>
    <xf numFmtId="0" fontId="11" fillId="0" borderId="1" xfId="0" applyFont="1" applyBorder="1">
      <alignment vertical="center"/>
    </xf>
    <xf numFmtId="0" fontId="27" fillId="0" borderId="0" xfId="0" applyFont="1" applyFill="1" applyBorder="1" applyAlignment="1">
      <alignment vertical="center"/>
    </xf>
    <xf numFmtId="0" fontId="27" fillId="0" borderId="0" xfId="0" applyFont="1" applyFill="1" applyAlignment="1">
      <alignment vertical="center"/>
    </xf>
    <xf numFmtId="0" fontId="6" fillId="0" borderId="0" xfId="0" applyFont="1">
      <alignment vertical="center"/>
    </xf>
    <xf numFmtId="0" fontId="6" fillId="7" borderId="21" xfId="0" applyFont="1" applyFill="1" applyBorder="1">
      <alignment vertical="center"/>
    </xf>
    <xf numFmtId="0" fontId="6" fillId="7" borderId="48" xfId="0" applyFont="1" applyFill="1" applyBorder="1">
      <alignment vertical="center"/>
    </xf>
    <xf numFmtId="0" fontId="6" fillId="7" borderId="12" xfId="0" applyFont="1" applyFill="1" applyBorder="1">
      <alignment vertical="center"/>
    </xf>
    <xf numFmtId="0" fontId="6" fillId="0" borderId="0" xfId="0" applyFont="1">
      <alignment vertical="center"/>
    </xf>
    <xf numFmtId="0" fontId="6" fillId="0" borderId="0" xfId="0" applyFont="1">
      <alignment vertical="center"/>
    </xf>
    <xf numFmtId="0" fontId="6" fillId="7" borderId="9" xfId="0" applyFont="1" applyFill="1" applyBorder="1" applyAlignment="1">
      <alignment vertical="center"/>
    </xf>
    <xf numFmtId="0" fontId="6" fillId="7" borderId="6" xfId="0" applyFont="1" applyFill="1" applyBorder="1" applyAlignment="1">
      <alignmen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6" fillId="7" borderId="0" xfId="0" applyFont="1" applyFill="1" applyBorder="1" applyAlignment="1">
      <alignment vertical="center"/>
    </xf>
    <xf numFmtId="0" fontId="6" fillId="7" borderId="8" xfId="0" applyFont="1" applyFill="1" applyBorder="1" applyAlignment="1">
      <alignment vertical="center"/>
    </xf>
    <xf numFmtId="0" fontId="6" fillId="7" borderId="5" xfId="0" applyFont="1" applyFill="1" applyBorder="1" applyAlignment="1">
      <alignment vertical="center"/>
    </xf>
    <xf numFmtId="0" fontId="6" fillId="7" borderId="12" xfId="0" applyFont="1" applyFill="1" applyBorder="1" applyAlignment="1">
      <alignment vertical="center"/>
    </xf>
    <xf numFmtId="0" fontId="6" fillId="7" borderId="13" xfId="0" applyFont="1" applyFill="1" applyBorder="1" applyAlignment="1">
      <alignment vertical="center"/>
    </xf>
    <xf numFmtId="0" fontId="29" fillId="0" borderId="0" xfId="0" applyFont="1" applyAlignment="1">
      <alignment horizontal="left" vertical="center"/>
    </xf>
    <xf numFmtId="0" fontId="29" fillId="0" borderId="0" xfId="0" applyFont="1" applyAlignment="1">
      <alignment horizontal="center" vertical="center"/>
    </xf>
    <xf numFmtId="0" fontId="25" fillId="0" borderId="0" xfId="0" applyFont="1">
      <alignment vertical="center"/>
    </xf>
    <xf numFmtId="0" fontId="22" fillId="0" borderId="0" xfId="0" applyFont="1">
      <alignment vertical="center"/>
    </xf>
    <xf numFmtId="0" fontId="33" fillId="0" borderId="0" xfId="0" applyFont="1" applyAlignment="1">
      <alignment horizontal="center" vertical="center"/>
    </xf>
    <xf numFmtId="0" fontId="32" fillId="0" borderId="0" xfId="15" applyFont="1" applyAlignment="1" applyProtection="1">
      <alignment horizontal="center" vertical="center"/>
      <protection locked="0"/>
    </xf>
    <xf numFmtId="0" fontId="36" fillId="0" borderId="0" xfId="15" applyFont="1" applyAlignment="1" applyProtection="1">
      <protection locked="0"/>
    </xf>
    <xf numFmtId="0" fontId="33" fillId="0" borderId="0" xfId="15" applyFont="1" applyBorder="1" applyAlignment="1" applyProtection="1">
      <alignment vertical="center" wrapText="1"/>
      <protection locked="0"/>
    </xf>
    <xf numFmtId="0" fontId="33" fillId="0" borderId="0" xfId="0" applyFont="1" applyBorder="1" applyAlignment="1">
      <alignment vertical="center" wrapText="1"/>
    </xf>
    <xf numFmtId="0" fontId="33" fillId="0" borderId="0" xfId="15" applyFont="1" applyBorder="1" applyAlignment="1" applyProtection="1">
      <alignment horizontal="center" vertical="center" textRotation="255" wrapText="1"/>
      <protection locked="0"/>
    </xf>
    <xf numFmtId="0" fontId="33" fillId="0" borderId="0" xfId="0" applyFont="1" applyBorder="1" applyAlignment="1">
      <alignment horizontal="center" vertical="center" textRotation="255" wrapText="1"/>
    </xf>
    <xf numFmtId="0" fontId="26" fillId="0" borderId="0" xfId="15" applyFont="1" applyBorder="1" applyAlignment="1" applyProtection="1">
      <alignment vertical="center"/>
      <protection locked="0"/>
    </xf>
    <xf numFmtId="0" fontId="22" fillId="0" borderId="0" xfId="15" applyFont="1" applyBorder="1" applyAlignment="1" applyProtection="1">
      <alignment horizontal="center" vertical="center"/>
      <protection locked="0"/>
    </xf>
    <xf numFmtId="0" fontId="25" fillId="0" borderId="0" xfId="15" applyFont="1" applyBorder="1" applyAlignment="1" applyProtection="1">
      <alignment vertical="center"/>
      <protection locked="0"/>
    </xf>
    <xf numFmtId="0" fontId="35" fillId="0" borderId="0" xfId="15" applyFont="1" applyBorder="1" applyAlignment="1" applyProtection="1">
      <alignment vertical="center"/>
      <protection locked="0"/>
    </xf>
    <xf numFmtId="0" fontId="35" fillId="0" borderId="0" xfId="0" applyFont="1" applyBorder="1" applyAlignment="1">
      <alignment horizontal="left" vertical="center" wrapText="1"/>
    </xf>
    <xf numFmtId="0" fontId="37" fillId="0" borderId="0" xfId="15" applyFont="1" applyBorder="1" applyAlignment="1" applyProtection="1">
      <alignment vertical="center"/>
      <protection locked="0"/>
    </xf>
    <xf numFmtId="0" fontId="25" fillId="0" borderId="0" xfId="0" applyFont="1" applyBorder="1" applyAlignment="1">
      <alignment vertical="center"/>
    </xf>
    <xf numFmtId="0" fontId="35" fillId="0" borderId="0" xfId="0" applyFont="1" applyBorder="1" applyAlignment="1">
      <alignment vertical="center"/>
    </xf>
    <xf numFmtId="0" fontId="28" fillId="0" borderId="0" xfId="14" applyFont="1"/>
    <xf numFmtId="0" fontId="24" fillId="0" borderId="0" xfId="0" applyFont="1" applyAlignment="1">
      <alignment horizontal="left" vertical="center"/>
    </xf>
    <xf numFmtId="0" fontId="28" fillId="0" borderId="0" xfId="14" applyFont="1" applyAlignment="1">
      <alignment wrapText="1"/>
    </xf>
    <xf numFmtId="0" fontId="39" fillId="0" borderId="0" xfId="0" applyFont="1">
      <alignment vertical="center"/>
    </xf>
    <xf numFmtId="0" fontId="28" fillId="0" borderId="0" xfId="14" applyFont="1" applyAlignment="1">
      <alignment horizontal="left" wrapText="1"/>
    </xf>
    <xf numFmtId="0" fontId="28" fillId="0" borderId="0" xfId="14" applyFont="1" applyAlignment="1">
      <alignment horizontal="left"/>
    </xf>
    <xf numFmtId="0" fontId="24" fillId="0" borderId="0" xfId="0" applyFont="1" applyAlignment="1">
      <alignment horizontal="left" vertical="center"/>
    </xf>
    <xf numFmtId="0" fontId="50" fillId="0" borderId="0" xfId="0" applyFont="1">
      <alignment vertical="center"/>
    </xf>
    <xf numFmtId="0" fontId="6" fillId="3" borderId="0" xfId="0" applyFont="1" applyFill="1" applyBorder="1">
      <alignment vertical="center"/>
    </xf>
    <xf numFmtId="0" fontId="7" fillId="3" borderId="0" xfId="0" applyFont="1" applyFill="1" applyBorder="1">
      <alignment vertical="center"/>
    </xf>
    <xf numFmtId="0" fontId="11" fillId="0" borderId="46" xfId="0" applyFont="1" applyBorder="1">
      <alignment vertical="center"/>
    </xf>
    <xf numFmtId="0" fontId="6" fillId="0" borderId="0" xfId="0" applyFont="1" applyBorder="1" applyAlignment="1">
      <alignment horizontal="left" vertical="center"/>
    </xf>
    <xf numFmtId="0" fontId="11" fillId="0" borderId="0" xfId="0" applyFont="1" applyBorder="1">
      <alignment vertical="center"/>
    </xf>
    <xf numFmtId="0" fontId="11" fillId="0" borderId="0" xfId="0" applyFont="1" applyBorder="1" applyAlignment="1">
      <alignment vertical="center" wrapText="1"/>
    </xf>
    <xf numFmtId="0" fontId="16" fillId="0" borderId="0" xfId="0" applyFont="1" applyAlignment="1">
      <alignment horizontal="right" vertical="center"/>
    </xf>
    <xf numFmtId="0" fontId="8" fillId="0" borderId="0" xfId="0" applyFont="1">
      <alignment vertical="center"/>
    </xf>
    <xf numFmtId="0" fontId="16" fillId="0" borderId="0" xfId="0" applyFont="1" applyAlignment="1">
      <alignment vertical="top" wrapText="1"/>
    </xf>
    <xf numFmtId="0" fontId="16" fillId="0" borderId="0" xfId="0" applyFont="1" applyAlignment="1">
      <alignment vertical="top"/>
    </xf>
    <xf numFmtId="0" fontId="9" fillId="0" borderId="0" xfId="0" applyFont="1">
      <alignment vertical="center"/>
    </xf>
    <xf numFmtId="0" fontId="18" fillId="0" borderId="0" xfId="0" applyFont="1" applyAlignment="1">
      <alignment horizontal="right" vertical="center"/>
    </xf>
    <xf numFmtId="0" fontId="18" fillId="0" borderId="0" xfId="0" applyFont="1">
      <alignment vertical="center"/>
    </xf>
    <xf numFmtId="0" fontId="52" fillId="0" borderId="0" xfId="0" applyFont="1">
      <alignment vertical="center"/>
    </xf>
    <xf numFmtId="0" fontId="8" fillId="0" borderId="0" xfId="0" applyFont="1" applyAlignment="1">
      <alignment horizontal="right" vertical="center"/>
    </xf>
    <xf numFmtId="0" fontId="8" fillId="0" borderId="0" xfId="0" applyFont="1" applyAlignment="1">
      <alignment vertical="center" wrapText="1"/>
    </xf>
    <xf numFmtId="0" fontId="0" fillId="0" borderId="46" xfId="0" applyBorder="1" applyAlignment="1">
      <alignment vertical="center" shrinkToFit="1"/>
    </xf>
    <xf numFmtId="0" fontId="16" fillId="0" borderId="0" xfId="0" applyFont="1">
      <alignment vertical="center"/>
    </xf>
    <xf numFmtId="0" fontId="56" fillId="0" borderId="0" xfId="0" applyFont="1" applyAlignment="1">
      <alignment horizontal="right" vertical="center"/>
    </xf>
    <xf numFmtId="0" fontId="9" fillId="0" borderId="8" xfId="0" applyFont="1" applyBorder="1">
      <alignment vertical="center"/>
    </xf>
    <xf numFmtId="0" fontId="6" fillId="0" borderId="0" xfId="0" applyFont="1">
      <alignment vertical="center"/>
    </xf>
    <xf numFmtId="0" fontId="0" fillId="0" borderId="46" xfId="0" applyBorder="1">
      <alignment vertical="center"/>
    </xf>
    <xf numFmtId="0" fontId="0" fillId="2" borderId="46" xfId="0" applyFill="1" applyBorder="1">
      <alignment vertical="center"/>
    </xf>
    <xf numFmtId="0" fontId="58" fillId="0" borderId="46" xfId="0" applyFont="1" applyBorder="1">
      <alignment vertical="center"/>
    </xf>
    <xf numFmtId="0" fontId="16" fillId="0" borderId="0" xfId="0" applyFont="1">
      <alignment vertical="center"/>
    </xf>
    <xf numFmtId="0" fontId="6" fillId="0" borderId="0" xfId="0" applyFont="1">
      <alignment vertical="center"/>
    </xf>
    <xf numFmtId="58" fontId="34" fillId="5" borderId="12" xfId="0" applyNumberFormat="1" applyFont="1" applyFill="1" applyBorder="1" applyAlignment="1">
      <alignment horizontal="centerContinuous" vertical="center"/>
    </xf>
    <xf numFmtId="0" fontId="0" fillId="5" borderId="12" xfId="0" applyFill="1" applyBorder="1" applyAlignment="1">
      <alignment horizontal="centerContinuous" vertical="center"/>
    </xf>
    <xf numFmtId="0" fontId="33" fillId="0" borderId="0" xfId="14" applyFont="1" applyAlignment="1">
      <alignment shrinkToFit="1"/>
    </xf>
    <xf numFmtId="0" fontId="28" fillId="0" borderId="0" xfId="14" applyFont="1" applyAlignment="1">
      <alignment shrinkToFit="1"/>
    </xf>
    <xf numFmtId="0" fontId="46" fillId="7" borderId="44" xfId="0" applyFont="1" applyFill="1" applyBorder="1" applyAlignment="1">
      <alignment horizontal="center" vertical="center" shrinkToFit="1"/>
    </xf>
    <xf numFmtId="0" fontId="46" fillId="7" borderId="44" xfId="0" applyFont="1" applyFill="1" applyBorder="1" applyAlignment="1">
      <alignment horizontal="left" vertical="center" shrinkToFit="1"/>
    </xf>
    <xf numFmtId="0" fontId="46" fillId="7" borderId="44" xfId="0" applyFont="1" applyFill="1" applyBorder="1" applyAlignment="1">
      <alignment horizontal="center" vertical="center" wrapText="1"/>
    </xf>
    <xf numFmtId="0" fontId="6" fillId="0" borderId="0" xfId="0" applyFont="1">
      <alignment vertical="center"/>
    </xf>
    <xf numFmtId="0" fontId="8" fillId="0" borderId="0" xfId="0" applyFont="1" applyAlignment="1">
      <alignment horizontal="left" vertical="center" wrapText="1"/>
    </xf>
    <xf numFmtId="0" fontId="16" fillId="0" borderId="0" xfId="0" applyFont="1">
      <alignment vertical="center"/>
    </xf>
    <xf numFmtId="0" fontId="0" fillId="0" borderId="74" xfId="0" applyBorder="1">
      <alignment vertical="center"/>
    </xf>
    <xf numFmtId="0" fontId="9" fillId="0" borderId="17" xfId="0" applyFont="1" applyBorder="1">
      <alignment vertical="center"/>
    </xf>
    <xf numFmtId="0" fontId="16" fillId="0" borderId="74" xfId="0" applyFont="1" applyBorder="1">
      <alignment vertical="center"/>
    </xf>
    <xf numFmtId="0" fontId="8" fillId="0" borderId="17" xfId="0" applyFont="1" applyBorder="1">
      <alignment vertical="center"/>
    </xf>
    <xf numFmtId="0" fontId="9" fillId="0" borderId="74" xfId="0" applyFont="1" applyBorder="1">
      <alignment vertical="center"/>
    </xf>
    <xf numFmtId="0" fontId="9" fillId="0" borderId="84" xfId="0" applyFont="1" applyBorder="1">
      <alignment vertical="center"/>
    </xf>
    <xf numFmtId="0" fontId="9" fillId="0" borderId="19" xfId="0" applyFont="1" applyBorder="1">
      <alignment vertical="center"/>
    </xf>
    <xf numFmtId="0" fontId="9" fillId="0" borderId="20" xfId="0" applyFont="1" applyBorder="1">
      <alignment vertical="center"/>
    </xf>
    <xf numFmtId="184" fontId="6" fillId="0" borderId="0" xfId="0" applyNumberFormat="1" applyFont="1" applyFill="1">
      <alignment vertical="center"/>
    </xf>
    <xf numFmtId="0" fontId="6" fillId="3" borderId="0" xfId="0" applyFont="1" applyFill="1">
      <alignment vertical="center"/>
    </xf>
    <xf numFmtId="0" fontId="6" fillId="3" borderId="0" xfId="0" applyFont="1" applyFill="1" applyAlignment="1">
      <alignment vertical="center"/>
    </xf>
    <xf numFmtId="0" fontId="73" fillId="0" borderId="0" xfId="0" applyFont="1">
      <alignment vertical="center"/>
    </xf>
    <xf numFmtId="0" fontId="6" fillId="3" borderId="0" xfId="0" applyFont="1" applyFill="1">
      <alignment vertical="center"/>
    </xf>
    <xf numFmtId="0" fontId="74" fillId="0" borderId="0" xfId="0" applyFont="1">
      <alignment vertical="center"/>
    </xf>
    <xf numFmtId="0" fontId="75" fillId="0" borderId="0" xfId="15" applyFont="1" applyAlignment="1" applyProtection="1">
      <alignment horizontal="center" vertical="center"/>
      <protection locked="0"/>
    </xf>
    <xf numFmtId="0" fontId="44" fillId="0" borderId="0" xfId="14" applyFont="1" applyAlignment="1" applyProtection="1">
      <alignment horizontal="left" vertical="center"/>
      <protection locked="0"/>
    </xf>
    <xf numFmtId="0" fontId="15" fillId="0" borderId="0" xfId="0" applyFont="1" applyProtection="1">
      <alignment vertical="center"/>
      <protection locked="0"/>
    </xf>
    <xf numFmtId="0" fontId="28" fillId="0" borderId="0" xfId="14" applyFont="1" applyProtection="1">
      <protection locked="0"/>
    </xf>
    <xf numFmtId="0" fontId="28" fillId="3" borderId="0" xfId="14" applyFont="1" applyFill="1" applyProtection="1">
      <protection locked="0"/>
    </xf>
    <xf numFmtId="0" fontId="8" fillId="0" borderId="0" xfId="0" applyFont="1" applyAlignment="1" applyProtection="1">
      <alignment horizontal="left" vertical="center"/>
    </xf>
    <xf numFmtId="0" fontId="24" fillId="0" borderId="0" xfId="0" applyFont="1" applyAlignment="1" applyProtection="1">
      <alignment horizontal="left" vertical="center"/>
    </xf>
    <xf numFmtId="0" fontId="8" fillId="0" borderId="0" xfId="14" applyFont="1" applyAlignment="1" applyProtection="1">
      <alignment horizontal="left" vertical="center"/>
    </xf>
    <xf numFmtId="0" fontId="8" fillId="0" borderId="0" xfId="14" applyFont="1" applyAlignment="1" applyProtection="1">
      <alignment horizontal="left" vertical="center" wrapText="1"/>
    </xf>
    <xf numFmtId="0" fontId="44" fillId="3" borderId="0" xfId="14"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4" fillId="3" borderId="0" xfId="0" applyFont="1"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8" fillId="0" borderId="0" xfId="14" applyFont="1" applyBorder="1" applyAlignment="1" applyProtection="1">
      <alignment horizontal="left" vertical="center" wrapText="1"/>
    </xf>
    <xf numFmtId="0" fontId="0" fillId="0" borderId="0" xfId="0" applyBorder="1" applyAlignment="1" applyProtection="1">
      <alignment horizontal="left" vertical="center" wrapText="1"/>
    </xf>
    <xf numFmtId="0" fontId="44" fillId="2" borderId="48" xfId="0" applyFont="1" applyFill="1" applyBorder="1" applyAlignment="1" applyProtection="1">
      <alignment horizontal="left" vertical="center" wrapText="1"/>
    </xf>
    <xf numFmtId="0" fontId="42" fillId="8" borderId="57" xfId="0" applyFont="1" applyFill="1" applyBorder="1" applyAlignment="1" applyProtection="1">
      <alignment horizontal="center" vertical="center"/>
    </xf>
    <xf numFmtId="0" fontId="42" fillId="9" borderId="27" xfId="0" applyFont="1" applyFill="1" applyBorder="1" applyAlignment="1" applyProtection="1">
      <alignment horizontal="center" vertical="center" wrapText="1"/>
    </xf>
    <xf numFmtId="0" fontId="62" fillId="9" borderId="27" xfId="0" applyFont="1" applyFill="1" applyBorder="1" applyAlignment="1" applyProtection="1">
      <alignment horizontal="center" vertical="center" wrapText="1"/>
    </xf>
    <xf numFmtId="38" fontId="24" fillId="0" borderId="0" xfId="0" applyNumberFormat="1" applyFont="1" applyAlignment="1" applyProtection="1">
      <alignment horizontal="left" vertical="center" shrinkToFit="1"/>
    </xf>
    <xf numFmtId="0" fontId="0" fillId="0" borderId="48" xfId="0" applyBorder="1" applyAlignment="1" applyProtection="1">
      <alignment horizontal="center" vertical="center"/>
    </xf>
    <xf numFmtId="0" fontId="39" fillId="8" borderId="46" xfId="0" applyFont="1" applyFill="1" applyBorder="1" applyAlignment="1" applyProtection="1">
      <alignment horizontal="center" vertical="center"/>
    </xf>
    <xf numFmtId="0" fontId="39" fillId="8" borderId="51" xfId="0" applyFont="1" applyFill="1" applyBorder="1" applyAlignment="1" applyProtection="1">
      <alignment horizontal="center" vertical="center"/>
    </xf>
    <xf numFmtId="0" fontId="45" fillId="0" borderId="0" xfId="0" applyFont="1" applyAlignment="1" applyProtection="1">
      <alignment horizontal="left" vertical="center"/>
    </xf>
    <xf numFmtId="0" fontId="24" fillId="0" borderId="0" xfId="0" applyFont="1" applyAlignment="1" applyProtection="1">
      <alignment horizontal="left" vertical="center" wrapText="1"/>
    </xf>
    <xf numFmtId="0" fontId="39" fillId="0" borderId="0" xfId="0" applyFont="1" applyProtection="1">
      <alignment vertical="center"/>
    </xf>
    <xf numFmtId="0" fontId="24" fillId="0" borderId="0" xfId="0" applyFont="1" applyProtection="1">
      <alignment vertical="center"/>
    </xf>
    <xf numFmtId="0" fontId="39" fillId="7" borderId="48" xfId="0" applyFont="1" applyFill="1" applyBorder="1" applyAlignment="1" applyProtection="1">
      <alignment horizontal="left" vertical="center" shrinkToFit="1"/>
    </xf>
    <xf numFmtId="0" fontId="44" fillId="0" borderId="0" xfId="14" applyFont="1" applyAlignment="1" applyProtection="1">
      <alignment horizontal="left" vertical="center"/>
    </xf>
    <xf numFmtId="0" fontId="45" fillId="0" borderId="0" xfId="0" applyFont="1" applyAlignment="1" applyProtection="1">
      <alignment horizontal="right" vertical="center"/>
    </xf>
    <xf numFmtId="0" fontId="44" fillId="0" borderId="0" xfId="14" applyFont="1" applyAlignment="1" applyProtection="1">
      <alignment horizontal="left" vertical="center" wrapText="1"/>
    </xf>
    <xf numFmtId="0" fontId="45" fillId="0" borderId="0" xfId="0" applyFont="1" applyAlignment="1" applyProtection="1">
      <alignment horizontal="right" vertical="top" wrapText="1"/>
    </xf>
    <xf numFmtId="0" fontId="9" fillId="8" borderId="51" xfId="14" applyFont="1" applyFill="1" applyBorder="1" applyAlignment="1" applyProtection="1">
      <alignment horizontal="center" vertical="center"/>
    </xf>
    <xf numFmtId="0" fontId="9" fillId="8" borderId="47" xfId="14" applyFont="1" applyFill="1" applyBorder="1" applyAlignment="1" applyProtection="1">
      <alignment horizontal="center" vertical="center"/>
    </xf>
    <xf numFmtId="0" fontId="0" fillId="0" borderId="50" xfId="0" applyBorder="1" applyAlignment="1" applyProtection="1">
      <alignment horizontal="left" vertical="center" wrapText="1"/>
    </xf>
    <xf numFmtId="0" fontId="49" fillId="8" borderId="46" xfId="0" applyFont="1" applyFill="1" applyBorder="1" applyAlignment="1" applyProtection="1">
      <alignment horizontal="center" vertical="center"/>
    </xf>
    <xf numFmtId="0" fontId="49" fillId="3" borderId="9" xfId="0" applyFont="1" applyFill="1" applyBorder="1" applyAlignment="1" applyProtection="1">
      <alignment horizontal="center" vertical="center" wrapText="1"/>
    </xf>
    <xf numFmtId="0" fontId="48" fillId="3" borderId="50" xfId="0" applyFont="1" applyFill="1" applyBorder="1" applyAlignment="1" applyProtection="1">
      <alignment horizontal="center" vertical="center"/>
    </xf>
    <xf numFmtId="0" fontId="49" fillId="7" borderId="51" xfId="0" applyFont="1" applyFill="1" applyBorder="1" applyAlignment="1" applyProtection="1">
      <alignment horizontal="center" vertical="top"/>
    </xf>
    <xf numFmtId="0" fontId="49" fillId="3" borderId="11" xfId="0" applyFont="1" applyFill="1" applyBorder="1" applyAlignment="1" applyProtection="1">
      <alignment horizontal="center" vertical="top" wrapText="1"/>
    </xf>
    <xf numFmtId="0" fontId="49" fillId="3" borderId="0" xfId="0" applyFont="1" applyFill="1" applyBorder="1" applyAlignment="1" applyProtection="1">
      <alignment horizontal="center" vertical="center"/>
    </xf>
    <xf numFmtId="0" fontId="49" fillId="3" borderId="8" xfId="0" applyFont="1" applyFill="1" applyBorder="1" applyAlignment="1" applyProtection="1">
      <alignment horizontal="center" vertical="top"/>
    </xf>
    <xf numFmtId="0" fontId="49" fillId="7" borderId="7" xfId="0" applyFont="1" applyFill="1" applyBorder="1" applyAlignment="1" applyProtection="1">
      <alignment horizontal="center" vertical="top"/>
    </xf>
    <xf numFmtId="0" fontId="49" fillId="3" borderId="11" xfId="0" applyFont="1" applyFill="1" applyBorder="1" applyAlignment="1" applyProtection="1">
      <alignment horizontal="center" vertical="center" wrapText="1"/>
    </xf>
    <xf numFmtId="0" fontId="48" fillId="3" borderId="8" xfId="0" applyFont="1" applyFill="1" applyBorder="1" applyAlignment="1" applyProtection="1">
      <alignment horizontal="center" vertical="center"/>
    </xf>
    <xf numFmtId="0" fontId="49" fillId="7" borderId="3" xfId="0" applyFont="1" applyFill="1" applyBorder="1" applyAlignment="1" applyProtection="1">
      <alignment horizontal="center" vertical="top"/>
    </xf>
    <xf numFmtId="0" fontId="49" fillId="7" borderId="46" xfId="0" applyFont="1" applyFill="1" applyBorder="1" applyAlignment="1" applyProtection="1">
      <alignment horizontal="center" vertical="top"/>
    </xf>
    <xf numFmtId="0" fontId="49" fillId="3" borderId="5" xfId="0" applyFont="1" applyFill="1" applyBorder="1" applyAlignment="1" applyProtection="1">
      <alignment horizontal="center" vertical="top" wrapText="1"/>
    </xf>
    <xf numFmtId="0" fontId="49" fillId="3" borderId="12" xfId="0" applyFont="1" applyFill="1" applyBorder="1" applyAlignment="1" applyProtection="1">
      <alignment horizontal="center" vertical="top"/>
    </xf>
    <xf numFmtId="0" fontId="49" fillId="3" borderId="13" xfId="0" applyFont="1" applyFill="1" applyBorder="1" applyAlignment="1" applyProtection="1">
      <alignment horizontal="center" vertical="top"/>
    </xf>
    <xf numFmtId="0" fontId="49" fillId="7" borderId="47" xfId="0" applyFont="1" applyFill="1" applyBorder="1" applyAlignment="1" applyProtection="1">
      <alignment horizontal="center" vertical="top"/>
    </xf>
    <xf numFmtId="0" fontId="8" fillId="0" borderId="0" xfId="14" applyFont="1" applyAlignment="1" applyProtection="1">
      <alignment horizontal="center" vertical="center"/>
    </xf>
    <xf numFmtId="0" fontId="24" fillId="0" borderId="0" xfId="0" applyFont="1" applyAlignment="1" applyProtection="1">
      <alignment horizontal="center" vertical="center"/>
    </xf>
    <xf numFmtId="0" fontId="45" fillId="0" borderId="0" xfId="0" applyFont="1" applyAlignment="1" applyProtection="1">
      <alignment horizontal="right" vertical="top"/>
    </xf>
    <xf numFmtId="0" fontId="6" fillId="0" borderId="0" xfId="0" applyFont="1" applyProtection="1">
      <alignment vertical="center"/>
    </xf>
    <xf numFmtId="0" fontId="0" fillId="0" borderId="0" xfId="0"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xf>
    <xf numFmtId="0" fontId="16" fillId="0" borderId="0" xfId="0" applyFont="1" applyProtection="1">
      <alignment vertical="center"/>
    </xf>
    <xf numFmtId="0" fontId="0" fillId="0" borderId="0" xfId="0" applyProtection="1">
      <alignment vertical="center"/>
    </xf>
    <xf numFmtId="0" fontId="70" fillId="0" borderId="0" xfId="0" applyFont="1" applyProtection="1">
      <alignment vertical="center"/>
    </xf>
    <xf numFmtId="0" fontId="8" fillId="0" borderId="0" xfId="0" applyFont="1" applyProtection="1">
      <alignment vertical="center"/>
    </xf>
    <xf numFmtId="0" fontId="8" fillId="0" borderId="0" xfId="0" applyFont="1" applyAlignment="1" applyProtection="1">
      <alignment vertical="center"/>
    </xf>
    <xf numFmtId="0" fontId="16" fillId="0" borderId="0" xfId="0" applyFont="1" applyAlignment="1" applyProtection="1">
      <alignment vertical="top"/>
    </xf>
    <xf numFmtId="0" fontId="8" fillId="0" borderId="0" xfId="0" applyFont="1" applyAlignment="1" applyProtection="1">
      <alignment vertical="top"/>
    </xf>
    <xf numFmtId="0" fontId="70" fillId="0" borderId="0" xfId="0" applyFont="1" applyAlignment="1" applyProtection="1">
      <alignment vertical="top"/>
    </xf>
    <xf numFmtId="0" fontId="0" fillId="0" borderId="0" xfId="0" applyAlignment="1" applyProtection="1">
      <alignment vertical="center"/>
    </xf>
    <xf numFmtId="40" fontId="0" fillId="0" borderId="0" xfId="0" applyNumberFormat="1" applyAlignment="1" applyProtection="1">
      <alignment vertical="center"/>
    </xf>
    <xf numFmtId="0" fontId="44" fillId="3" borderId="57" xfId="0" applyFont="1" applyFill="1" applyBorder="1" applyAlignment="1" applyProtection="1">
      <alignment horizontal="center" vertical="center" wrapText="1"/>
    </xf>
    <xf numFmtId="0" fontId="44" fillId="3" borderId="68" xfId="0" applyFont="1" applyFill="1" applyBorder="1" applyAlignment="1" applyProtection="1">
      <alignment vertical="center" wrapText="1"/>
    </xf>
    <xf numFmtId="38" fontId="44" fillId="5" borderId="27" xfId="2" applyFont="1" applyFill="1" applyBorder="1" applyAlignment="1" applyProtection="1">
      <alignment vertical="center" shrinkToFit="1"/>
    </xf>
    <xf numFmtId="0" fontId="44" fillId="3" borderId="69" xfId="0" applyFont="1" applyFill="1" applyBorder="1" applyAlignment="1" applyProtection="1">
      <alignment horizontal="center" vertical="center" wrapText="1"/>
    </xf>
    <xf numFmtId="0" fontId="44" fillId="3" borderId="68" xfId="0" applyFont="1" applyFill="1" applyBorder="1" applyAlignment="1" applyProtection="1">
      <alignment horizontal="center" vertical="center" wrapText="1"/>
    </xf>
    <xf numFmtId="38" fontId="44" fillId="3" borderId="69" xfId="0" applyNumberFormat="1" applyFont="1" applyFill="1" applyBorder="1" applyAlignment="1" applyProtection="1">
      <alignment horizontal="center" vertical="center" wrapText="1"/>
    </xf>
    <xf numFmtId="0" fontId="44" fillId="3" borderId="70" xfId="0" applyFont="1" applyFill="1" applyBorder="1" applyAlignment="1" applyProtection="1">
      <alignment horizontal="center" vertical="center" wrapText="1"/>
    </xf>
    <xf numFmtId="38" fontId="0" fillId="0" borderId="0" xfId="0" applyNumberFormat="1" applyProtection="1">
      <alignment vertical="center"/>
    </xf>
    <xf numFmtId="0" fontId="4" fillId="14" borderId="0" xfId="0" applyFont="1" applyFill="1" applyAlignment="1">
      <alignment vertical="center" wrapText="1"/>
    </xf>
    <xf numFmtId="0" fontId="79" fillId="0" borderId="46" xfId="0" applyFont="1" applyBorder="1" applyAlignment="1">
      <alignment horizontal="center" vertical="center" shrinkToFit="1"/>
    </xf>
    <xf numFmtId="0" fontId="16" fillId="3" borderId="6" xfId="0" applyFont="1" applyFill="1" applyBorder="1">
      <alignment vertical="center"/>
    </xf>
    <xf numFmtId="0" fontId="16" fillId="3" borderId="12" xfId="0" applyFont="1" applyFill="1" applyBorder="1">
      <alignment vertical="center"/>
    </xf>
    <xf numFmtId="0" fontId="79" fillId="0" borderId="51" xfId="0" applyFont="1" applyBorder="1" applyAlignment="1">
      <alignment horizontal="center" vertical="center" shrinkToFit="1"/>
    </xf>
    <xf numFmtId="196" fontId="0" fillId="0" borderId="46" xfId="0" applyNumberFormat="1" applyBorder="1" applyAlignment="1">
      <alignment vertical="center" shrinkToFit="1"/>
    </xf>
    <xf numFmtId="196" fontId="0" fillId="3" borderId="46" xfId="0" applyNumberFormat="1" applyFill="1" applyBorder="1" applyAlignment="1">
      <alignment vertical="center" shrinkToFit="1"/>
    </xf>
    <xf numFmtId="0" fontId="4" fillId="3" borderId="49" xfId="0" applyFont="1" applyFill="1" applyBorder="1" applyAlignment="1">
      <alignment horizontal="left" vertical="center"/>
    </xf>
    <xf numFmtId="194" fontId="0" fillId="15" borderId="46" xfId="0" applyNumberFormat="1" applyFill="1" applyBorder="1" applyAlignment="1">
      <alignment horizontal="center" vertical="center" wrapText="1"/>
    </xf>
    <xf numFmtId="0" fontId="10" fillId="15" borderId="46" xfId="0" applyFont="1" applyFill="1" applyBorder="1" applyAlignment="1">
      <alignment vertical="center" shrinkToFit="1"/>
    </xf>
    <xf numFmtId="0" fontId="53" fillId="15" borderId="3" xfId="0" applyFont="1" applyFill="1" applyBorder="1">
      <alignment vertical="center"/>
    </xf>
    <xf numFmtId="195" fontId="79" fillId="15" borderId="27" xfId="0" applyNumberFormat="1" applyFont="1" applyFill="1" applyBorder="1" applyAlignment="1">
      <alignment horizontal="center" vertical="center" shrinkToFit="1"/>
    </xf>
    <xf numFmtId="38" fontId="10" fillId="15" borderId="46" xfId="2" applyFont="1" applyFill="1" applyBorder="1" applyAlignment="1">
      <alignment vertical="center" shrinkToFit="1"/>
    </xf>
    <xf numFmtId="194" fontId="0" fillId="15" borderId="47" xfId="0" applyNumberFormat="1" applyFill="1" applyBorder="1" applyAlignment="1">
      <alignment horizontal="center" vertical="center" wrapText="1"/>
    </xf>
    <xf numFmtId="38" fontId="10" fillId="15" borderId="47" xfId="2" applyFont="1" applyFill="1" applyBorder="1" applyAlignment="1">
      <alignment vertical="center" shrinkToFit="1"/>
    </xf>
    <xf numFmtId="0" fontId="79" fillId="15" borderId="46" xfId="0" applyFont="1" applyFill="1" applyBorder="1" applyAlignment="1">
      <alignment horizontal="center" vertical="center" shrinkToFit="1"/>
    </xf>
    <xf numFmtId="38" fontId="10" fillId="15" borderId="3" xfId="2" applyFont="1" applyFill="1" applyBorder="1" applyAlignment="1">
      <alignment vertical="center" shrinkToFit="1"/>
    </xf>
    <xf numFmtId="38" fontId="3" fillId="15" borderId="46" xfId="2" applyFont="1" applyFill="1" applyBorder="1" applyAlignment="1">
      <alignment vertical="center" wrapText="1"/>
    </xf>
    <xf numFmtId="38" fontId="10" fillId="15" borderId="46" xfId="2" applyFont="1" applyFill="1" applyBorder="1" applyAlignment="1">
      <alignment vertical="center" wrapText="1"/>
    </xf>
    <xf numFmtId="196" fontId="3" fillId="15" borderId="46" xfId="0" applyNumberFormat="1" applyFont="1" applyFill="1" applyBorder="1" applyAlignment="1">
      <alignment vertical="center" wrapText="1"/>
    </xf>
    <xf numFmtId="195" fontId="79" fillId="15" borderId="51" xfId="0" applyNumberFormat="1" applyFont="1" applyFill="1" applyBorder="1" applyAlignment="1">
      <alignment horizontal="center" vertical="center" shrinkToFit="1"/>
    </xf>
    <xf numFmtId="0" fontId="79" fillId="15" borderId="51" xfId="0" applyFont="1" applyFill="1" applyBorder="1" applyAlignment="1">
      <alignment horizontal="center" vertical="center" shrinkToFit="1"/>
    </xf>
    <xf numFmtId="0" fontId="10" fillId="15" borderId="46" xfId="0" applyFont="1" applyFill="1" applyBorder="1">
      <alignment vertical="center"/>
    </xf>
    <xf numFmtId="0" fontId="10" fillId="15" borderId="46" xfId="0" applyFont="1" applyFill="1" applyBorder="1" applyAlignment="1" applyProtection="1">
      <alignment vertical="center" shrinkToFit="1"/>
      <protection locked="0"/>
    </xf>
    <xf numFmtId="0" fontId="4" fillId="15" borderId="50" xfId="0" applyFont="1" applyFill="1" applyBorder="1" applyAlignment="1">
      <alignment horizontal="left" vertical="top" wrapText="1"/>
    </xf>
    <xf numFmtId="194" fontId="0" fillId="15" borderId="47" xfId="0" applyNumberFormat="1" applyFill="1" applyBorder="1" applyAlignment="1">
      <alignment horizontal="center" vertical="center" shrinkToFit="1"/>
    </xf>
    <xf numFmtId="0" fontId="10" fillId="15" borderId="49" xfId="0" applyFont="1" applyFill="1" applyBorder="1" applyAlignment="1">
      <alignment horizontal="left" vertical="center" wrapText="1"/>
    </xf>
    <xf numFmtId="194" fontId="0" fillId="3" borderId="46" xfId="0" applyNumberFormat="1" applyFill="1" applyBorder="1" applyAlignment="1">
      <alignment horizontal="center" vertical="center" shrinkToFit="1"/>
    </xf>
    <xf numFmtId="0" fontId="11" fillId="0" borderId="86" xfId="0" applyFont="1" applyBorder="1" applyAlignment="1">
      <alignment horizontal="center" vertical="center"/>
    </xf>
    <xf numFmtId="0" fontId="79" fillId="3" borderId="46" xfId="0" applyFont="1" applyFill="1" applyBorder="1" applyAlignment="1">
      <alignment horizontal="center" vertical="center" shrinkToFit="1"/>
    </xf>
    <xf numFmtId="0" fontId="42" fillId="8" borderId="27" xfId="0" applyFont="1" applyFill="1" applyBorder="1" applyAlignment="1" applyProtection="1">
      <alignment horizontal="center" vertical="center" wrapText="1"/>
    </xf>
    <xf numFmtId="0" fontId="42" fillId="8" borderId="53" xfId="0" applyFont="1" applyFill="1" applyBorder="1" applyAlignment="1" applyProtection="1">
      <alignment horizontal="left" vertical="center"/>
    </xf>
    <xf numFmtId="0" fontId="42" fillId="8" borderId="48" xfId="0" applyFont="1" applyFill="1" applyBorder="1" applyAlignment="1" applyProtection="1">
      <alignment horizontal="left" vertical="center"/>
    </xf>
    <xf numFmtId="0" fontId="42" fillId="8" borderId="49" xfId="0" applyFont="1" applyFill="1" applyBorder="1" applyAlignment="1" applyProtection="1">
      <alignment horizontal="left" vertical="center"/>
    </xf>
    <xf numFmtId="0" fontId="42" fillId="8" borderId="89" xfId="0" applyFont="1" applyFill="1" applyBorder="1" applyAlignment="1" applyProtection="1">
      <alignment horizontal="center" vertical="center" wrapText="1"/>
    </xf>
    <xf numFmtId="0" fontId="84" fillId="0" borderId="0" xfId="0" applyFont="1">
      <alignment vertical="center"/>
    </xf>
    <xf numFmtId="0" fontId="37" fillId="0" borderId="0" xfId="15" applyFont="1" applyBorder="1" applyAlignment="1" applyProtection="1">
      <alignment vertical="top"/>
      <protection locked="0"/>
    </xf>
    <xf numFmtId="0" fontId="73" fillId="0" borderId="0" xfId="0" applyFont="1" applyAlignment="1">
      <alignment vertical="top"/>
    </xf>
    <xf numFmtId="0" fontId="25" fillId="0" borderId="0" xfId="0" applyFont="1" applyAlignment="1">
      <alignment vertical="top"/>
    </xf>
    <xf numFmtId="0" fontId="0" fillId="0" borderId="0" xfId="0" applyAlignment="1" applyProtection="1">
      <alignment vertical="top"/>
      <protection locked="0"/>
    </xf>
    <xf numFmtId="0" fontId="23" fillId="0" borderId="0" xfId="15" applyFont="1" applyProtection="1">
      <alignment vertical="center"/>
      <protection locked="0"/>
    </xf>
    <xf numFmtId="0" fontId="42" fillId="8" borderId="27" xfId="0" applyFont="1" applyFill="1" applyBorder="1" applyAlignment="1" applyProtection="1">
      <alignment horizontal="center" vertical="center" wrapText="1"/>
    </xf>
    <xf numFmtId="0" fontId="6" fillId="3" borderId="0" xfId="0" applyFont="1" applyFill="1">
      <alignment vertical="center"/>
    </xf>
    <xf numFmtId="0" fontId="8" fillId="0" borderId="0" xfId="14" applyFont="1" applyAlignment="1" applyProtection="1">
      <alignment horizontal="left" vertical="center"/>
    </xf>
    <xf numFmtId="0" fontId="23" fillId="0" borderId="0" xfId="15" applyFont="1" applyBorder="1" applyAlignment="1" applyProtection="1">
      <alignment vertical="top"/>
      <protection locked="0"/>
    </xf>
    <xf numFmtId="0" fontId="23" fillId="0" borderId="0" xfId="15" applyFont="1" applyBorder="1" applyAlignment="1" applyProtection="1">
      <alignment vertical="top" wrapText="1"/>
      <protection locked="0"/>
    </xf>
    <xf numFmtId="0" fontId="32" fillId="0" borderId="51" xfId="15" applyFont="1" applyBorder="1" applyAlignment="1" applyProtection="1">
      <alignment horizontal="center" vertical="center" wrapText="1"/>
      <protection locked="0"/>
    </xf>
    <xf numFmtId="0" fontId="28" fillId="0" borderId="11" xfId="0" applyFont="1" applyBorder="1" applyAlignment="1">
      <alignment horizontal="center" vertical="center"/>
    </xf>
    <xf numFmtId="0" fontId="33" fillId="0" borderId="11" xfId="0" applyFont="1" applyBorder="1" applyAlignment="1">
      <alignment horizontal="center" vertical="center"/>
    </xf>
    <xf numFmtId="0" fontId="23" fillId="0" borderId="102" xfId="0" applyFont="1" applyBorder="1" applyAlignment="1">
      <alignment horizontal="center" vertical="top"/>
    </xf>
    <xf numFmtId="0" fontId="8" fillId="0" borderId="102" xfId="0" applyFont="1" applyBorder="1" applyAlignment="1">
      <alignment horizontal="center" vertical="center" wrapText="1"/>
    </xf>
    <xf numFmtId="0" fontId="75" fillId="0" borderId="11" xfId="15" applyFont="1" applyBorder="1" applyAlignment="1" applyProtection="1">
      <alignment horizontal="center" vertical="center"/>
      <protection locked="0"/>
    </xf>
    <xf numFmtId="0" fontId="32" fillId="0" borderId="50" xfId="15" applyFont="1" applyBorder="1" applyAlignment="1" applyProtection="1">
      <alignment horizontal="center" vertical="center"/>
      <protection locked="0"/>
    </xf>
    <xf numFmtId="0" fontId="85" fillId="0" borderId="0" xfId="15" applyFont="1" applyBorder="1" applyAlignment="1" applyProtection="1">
      <alignment horizontal="right" vertical="top" wrapText="1"/>
      <protection locked="0"/>
    </xf>
    <xf numFmtId="0" fontId="85" fillId="0" borderId="0" xfId="15" applyFont="1" applyBorder="1" applyAlignment="1" applyProtection="1">
      <alignment vertical="top"/>
      <protection locked="0"/>
    </xf>
    <xf numFmtId="0" fontId="44" fillId="0" borderId="0" xfId="0" applyFont="1" applyFill="1" applyAlignment="1">
      <alignment vertical="center"/>
    </xf>
    <xf numFmtId="0" fontId="44" fillId="0" borderId="0" xfId="0" applyFont="1" applyFill="1" applyBorder="1" applyAlignment="1">
      <alignment vertical="center"/>
    </xf>
    <xf numFmtId="0" fontId="44" fillId="0" borderId="0" xfId="0" applyFont="1" applyFill="1" applyAlignment="1">
      <alignment vertical="center" wrapText="1"/>
    </xf>
    <xf numFmtId="0" fontId="8" fillId="0" borderId="0" xfId="0" applyFont="1" applyFill="1" applyAlignment="1">
      <alignment horizontal="left" vertical="center" indent="1"/>
    </xf>
    <xf numFmtId="0" fontId="8" fillId="0" borderId="0" xfId="0" applyFont="1" applyFill="1" applyBorder="1" applyAlignment="1">
      <alignment vertical="center" wrapText="1"/>
    </xf>
    <xf numFmtId="0" fontId="8" fillId="0" borderId="0" xfId="0" applyFont="1" applyFill="1">
      <alignment vertical="center"/>
    </xf>
    <xf numFmtId="0" fontId="8" fillId="0" borderId="0" xfId="0" applyFont="1" applyFill="1" applyAlignment="1">
      <alignment horizontal="left" vertical="center"/>
    </xf>
    <xf numFmtId="0" fontId="8" fillId="0" borderId="0" xfId="0" applyFont="1" applyFill="1" applyBorder="1" applyAlignment="1">
      <alignment vertical="center"/>
    </xf>
    <xf numFmtId="176" fontId="8" fillId="0" borderId="0" xfId="0" applyNumberFormat="1" applyFont="1" applyFill="1" applyBorder="1" applyAlignment="1">
      <alignment vertical="center"/>
    </xf>
    <xf numFmtId="176" fontId="8" fillId="0" borderId="0" xfId="0" applyNumberFormat="1" applyFont="1" applyFill="1" applyBorder="1" applyAlignment="1">
      <alignment horizontal="center" vertical="center"/>
    </xf>
    <xf numFmtId="0" fontId="8" fillId="0" borderId="0" xfId="0" applyFont="1" applyFill="1" applyBorder="1">
      <alignment vertical="center"/>
    </xf>
    <xf numFmtId="0" fontId="8" fillId="0" borderId="0" xfId="0" applyFont="1" applyFill="1" applyBorder="1" applyAlignment="1">
      <alignment vertical="center" textRotation="255"/>
    </xf>
    <xf numFmtId="183" fontId="44" fillId="0" borderId="11" xfId="0" applyNumberFormat="1" applyFont="1" applyFill="1" applyBorder="1" applyAlignment="1">
      <alignment horizontal="center" vertical="center"/>
    </xf>
    <xf numFmtId="0" fontId="9" fillId="7" borderId="5" xfId="0" applyNumberFormat="1" applyFont="1" applyFill="1" applyBorder="1" applyAlignment="1">
      <alignment horizontal="right" vertical="center" shrinkToFit="1"/>
    </xf>
    <xf numFmtId="0" fontId="9" fillId="7" borderId="13" xfId="0" applyNumberFormat="1" applyFont="1" applyFill="1" applyBorder="1" applyAlignment="1">
      <alignment horizontal="left" vertical="center" shrinkToFit="1"/>
    </xf>
    <xf numFmtId="0" fontId="9" fillId="0" borderId="0" xfId="0" applyFont="1" applyFill="1" applyAlignment="1">
      <alignment horizontal="left" vertical="center"/>
    </xf>
    <xf numFmtId="0" fontId="9" fillId="0" borderId="0" xfId="0" applyFont="1" applyFill="1" applyBorder="1" applyAlignment="1">
      <alignment horizontal="left" vertical="center" wrapText="1" shrinkToFit="1"/>
    </xf>
    <xf numFmtId="0" fontId="9" fillId="0" borderId="0" xfId="0" applyFont="1" applyFill="1" applyBorder="1" applyAlignment="1">
      <alignment vertical="center" textRotation="255"/>
    </xf>
    <xf numFmtId="0" fontId="44" fillId="2" borderId="15" xfId="0" applyFont="1" applyFill="1" applyBorder="1" applyAlignment="1">
      <alignment vertical="center"/>
    </xf>
    <xf numFmtId="0" fontId="44" fillId="2" borderId="48" xfId="0" applyFont="1" applyFill="1" applyBorder="1" applyAlignment="1">
      <alignment vertical="center"/>
    </xf>
    <xf numFmtId="0" fontId="44" fillId="2" borderId="14" xfId="0" applyFont="1" applyFill="1" applyBorder="1" applyAlignment="1">
      <alignment vertical="center"/>
    </xf>
    <xf numFmtId="0" fontId="44" fillId="2" borderId="6" xfId="0" applyFont="1" applyFill="1" applyBorder="1" applyAlignment="1">
      <alignment vertical="center"/>
    </xf>
    <xf numFmtId="0" fontId="44" fillId="2" borderId="11" xfId="0" applyFont="1" applyFill="1" applyBorder="1" applyAlignment="1">
      <alignment vertical="center" wrapText="1"/>
    </xf>
    <xf numFmtId="184" fontId="86" fillId="3" borderId="25" xfId="2" applyNumberFormat="1" applyFont="1" applyFill="1" applyBorder="1" applyAlignment="1">
      <alignment horizontal="right" vertical="center" shrinkToFit="1"/>
    </xf>
    <xf numFmtId="186" fontId="86" fillId="5" borderId="25" xfId="2" applyNumberFormat="1" applyFont="1" applyFill="1" applyBorder="1" applyAlignment="1">
      <alignment horizontal="right" vertical="center" shrinkToFit="1"/>
    </xf>
    <xf numFmtId="187" fontId="86" fillId="5" borderId="26" xfId="0" applyNumberFormat="1" applyFont="1" applyFill="1" applyBorder="1" applyAlignment="1">
      <alignment horizontal="right" vertical="center" shrinkToFit="1"/>
    </xf>
    <xf numFmtId="187" fontId="86" fillId="0" borderId="26" xfId="0" applyNumberFormat="1" applyFont="1" applyFill="1" applyBorder="1" applyAlignment="1">
      <alignment horizontal="right" vertical="center" shrinkToFit="1"/>
    </xf>
    <xf numFmtId="0" fontId="44" fillId="0" borderId="0" xfId="0" applyFont="1" applyFill="1" applyBorder="1" applyAlignment="1">
      <alignment vertical="center" textRotation="255"/>
    </xf>
    <xf numFmtId="0" fontId="44" fillId="3" borderId="0" xfId="0" applyFont="1" applyFill="1" applyBorder="1" applyAlignment="1">
      <alignment horizontal="center" vertical="center"/>
    </xf>
    <xf numFmtId="0" fontId="44" fillId="0" borderId="0" xfId="0" applyFont="1" applyFill="1">
      <alignment vertical="center"/>
    </xf>
    <xf numFmtId="189" fontId="57" fillId="3" borderId="0" xfId="2" applyNumberFormat="1" applyFont="1" applyFill="1" applyBorder="1" applyAlignment="1">
      <alignment horizontal="right" vertical="center" wrapText="1"/>
    </xf>
    <xf numFmtId="182" fontId="86" fillId="3" borderId="0" xfId="2" applyNumberFormat="1" applyFont="1" applyFill="1" applyBorder="1" applyAlignment="1">
      <alignment horizontal="right" vertical="center" shrinkToFit="1"/>
    </xf>
    <xf numFmtId="0" fontId="44" fillId="2" borderId="11" xfId="0" applyFont="1" applyFill="1" applyBorder="1" applyAlignment="1">
      <alignment horizontal="center" vertical="center" wrapText="1" shrinkToFit="1"/>
    </xf>
    <xf numFmtId="189" fontId="86" fillId="3" borderId="0" xfId="2" applyNumberFormat="1" applyFont="1" applyFill="1" applyBorder="1" applyAlignment="1">
      <alignment horizontal="right" vertical="center" shrinkToFit="1"/>
    </xf>
    <xf numFmtId="0" fontId="44" fillId="2" borderId="5" xfId="0" applyFont="1" applyFill="1" applyBorder="1" applyAlignment="1">
      <alignment horizontal="center" vertical="center" wrapText="1" shrinkToFit="1"/>
    </xf>
    <xf numFmtId="0" fontId="9" fillId="0" borderId="0" xfId="0" applyFont="1" applyFill="1" applyAlignment="1">
      <alignment vertical="center"/>
    </xf>
    <xf numFmtId="0" fontId="8" fillId="0" borderId="0" xfId="0" applyFont="1" applyFill="1" applyAlignment="1">
      <alignment horizontal="left" vertical="top" indent="1"/>
    </xf>
    <xf numFmtId="0" fontId="9" fillId="0" borderId="0" xfId="0" applyFont="1" applyFill="1" applyAlignment="1">
      <alignment vertical="center" wrapText="1"/>
    </xf>
    <xf numFmtId="0" fontId="44" fillId="0" borderId="0" xfId="0" applyFont="1" applyFill="1" applyAlignment="1"/>
    <xf numFmtId="0" fontId="9" fillId="0" borderId="0" xfId="0" applyFont="1" applyFill="1">
      <alignment vertical="center"/>
    </xf>
    <xf numFmtId="0" fontId="44" fillId="0" borderId="0" xfId="0" applyFont="1" applyFill="1" applyBorder="1" applyAlignment="1">
      <alignment horizontal="center" vertical="center"/>
    </xf>
    <xf numFmtId="0" fontId="44" fillId="0" borderId="0" xfId="0" applyFont="1" applyFill="1" applyAlignment="1">
      <alignment horizontal="left" vertical="center"/>
    </xf>
    <xf numFmtId="0" fontId="9" fillId="0" borderId="0" xfId="0" applyFont="1" applyFill="1" applyAlignment="1">
      <alignment horizontal="right" vertical="center"/>
    </xf>
    <xf numFmtId="0" fontId="8"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Border="1" applyAlignment="1">
      <alignment horizontal="center" vertical="center" shrinkToFit="1"/>
    </xf>
    <xf numFmtId="0" fontId="8" fillId="0" borderId="41"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0" xfId="0" applyFont="1" applyFill="1" applyBorder="1" applyAlignment="1">
      <alignment horizontal="center" vertical="center"/>
    </xf>
    <xf numFmtId="0" fontId="44"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43" xfId="0" applyFont="1" applyFill="1" applyBorder="1" applyAlignment="1">
      <alignment vertical="center"/>
    </xf>
    <xf numFmtId="0" fontId="88" fillId="0" borderId="0" xfId="0" applyFont="1" applyFill="1">
      <alignment vertical="center"/>
    </xf>
    <xf numFmtId="0" fontId="28" fillId="0" borderId="0" xfId="0" applyFont="1" applyFill="1">
      <alignment vertical="center"/>
    </xf>
    <xf numFmtId="0" fontId="28" fillId="0" borderId="0" xfId="0" applyFont="1" applyFill="1" applyBorder="1" applyAlignment="1">
      <alignment vertical="center"/>
    </xf>
    <xf numFmtId="180" fontId="8" fillId="5" borderId="1" xfId="0" applyNumberFormat="1" applyFont="1" applyFill="1" applyBorder="1" applyAlignment="1">
      <alignment horizontal="center" vertical="center"/>
    </xf>
    <xf numFmtId="180" fontId="8" fillId="5" borderId="0" xfId="0" applyNumberFormat="1" applyFont="1" applyFill="1" applyBorder="1" applyAlignment="1">
      <alignment horizontal="left" vertical="center"/>
    </xf>
    <xf numFmtId="0" fontId="9" fillId="0" borderId="0" xfId="0" applyFont="1" applyFill="1" applyAlignment="1">
      <alignment horizontal="center" vertical="center"/>
    </xf>
    <xf numFmtId="0" fontId="89" fillId="0" borderId="6" xfId="0" applyFont="1" applyFill="1" applyBorder="1" applyAlignment="1">
      <alignment horizontal="center" vertical="center"/>
    </xf>
    <xf numFmtId="0" fontId="89" fillId="0" borderId="0" xfId="0" applyFont="1" applyFill="1" applyAlignment="1">
      <alignment horizontal="center" vertical="center"/>
    </xf>
    <xf numFmtId="180" fontId="89" fillId="0" borderId="6" xfId="0" applyNumberFormat="1" applyFont="1" applyFill="1" applyBorder="1" applyAlignment="1">
      <alignment horizontal="center" vertical="center"/>
    </xf>
    <xf numFmtId="180" fontId="28" fillId="0" borderId="0" xfId="0" applyNumberFormat="1" applyFont="1" applyFill="1" applyBorder="1" applyAlignment="1">
      <alignment horizontal="left" vertical="center"/>
    </xf>
    <xf numFmtId="0" fontId="0" fillId="0" borderId="11" xfId="0" applyBorder="1" applyAlignment="1" applyProtection="1">
      <alignment vertical="center"/>
    </xf>
    <xf numFmtId="0" fontId="0" fillId="0" borderId="0" xfId="0" applyBorder="1" applyAlignment="1" applyProtection="1">
      <alignment vertical="center"/>
    </xf>
    <xf numFmtId="0" fontId="9" fillId="0" borderId="11" xfId="14" applyFont="1" applyFill="1" applyBorder="1" applyAlignment="1" applyProtection="1">
      <alignment vertical="center"/>
    </xf>
    <xf numFmtId="0" fontId="9" fillId="0" borderId="0" xfId="14" applyFont="1" applyFill="1" applyBorder="1" applyAlignment="1" applyProtection="1">
      <alignment vertical="center"/>
    </xf>
    <xf numFmtId="0" fontId="39" fillId="0" borderId="11" xfId="0" applyFont="1" applyFill="1" applyBorder="1" applyAlignment="1" applyProtection="1">
      <alignment vertical="center" wrapText="1"/>
    </xf>
    <xf numFmtId="0" fontId="39" fillId="0" borderId="0" xfId="0" applyFont="1" applyFill="1" applyBorder="1" applyAlignment="1" applyProtection="1">
      <alignment vertical="center" wrapText="1"/>
    </xf>
    <xf numFmtId="0" fontId="39" fillId="0" borderId="0" xfId="0" applyFont="1" applyFill="1" applyBorder="1" applyAlignment="1" applyProtection="1">
      <alignment vertical="center"/>
    </xf>
    <xf numFmtId="0" fontId="39" fillId="0" borderId="11" xfId="0" applyFont="1" applyFill="1" applyBorder="1" applyAlignment="1" applyProtection="1">
      <alignment vertical="center"/>
    </xf>
    <xf numFmtId="38" fontId="22" fillId="0" borderId="11" xfId="2" applyFont="1" applyFill="1" applyBorder="1" applyAlignment="1" applyProtection="1">
      <alignment vertical="center" shrinkToFit="1"/>
    </xf>
    <xf numFmtId="38" fontId="22" fillId="0" borderId="0" xfId="2" applyFont="1" applyFill="1" applyBorder="1" applyAlignment="1" applyProtection="1">
      <alignment vertical="center" shrinkToFit="1"/>
    </xf>
    <xf numFmtId="38" fontId="61" fillId="0" borderId="11" xfId="2" applyFont="1" applyFill="1" applyBorder="1" applyAlignment="1" applyProtection="1">
      <alignment vertical="center" shrinkToFit="1"/>
    </xf>
    <xf numFmtId="0" fontId="24" fillId="0" borderId="0" xfId="0" applyFont="1" applyFill="1" applyBorder="1" applyAlignment="1" applyProtection="1">
      <alignment horizontal="left" vertical="center"/>
    </xf>
    <xf numFmtId="0" fontId="45" fillId="0" borderId="0" xfId="0" applyFont="1" applyFill="1" applyBorder="1" applyAlignment="1" applyProtection="1">
      <alignment vertical="center" shrinkToFit="1"/>
    </xf>
    <xf numFmtId="3" fontId="61" fillId="0" borderId="11" xfId="0" applyNumberFormat="1" applyFont="1" applyFill="1" applyBorder="1" applyAlignment="1" applyProtection="1">
      <alignment vertical="center" shrinkToFit="1"/>
    </xf>
    <xf numFmtId="0" fontId="48" fillId="0" borderId="46" xfId="0" applyFont="1" applyFill="1" applyBorder="1" applyAlignment="1" applyProtection="1">
      <alignment vertical="top" textRotation="255" wrapText="1"/>
    </xf>
    <xf numFmtId="0" fontId="9" fillId="0" borderId="0" xfId="0" applyFont="1" applyAlignment="1">
      <alignment horizontal="center" vertical="center"/>
    </xf>
    <xf numFmtId="0" fontId="9" fillId="0" borderId="46"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16" fillId="0" borderId="0" xfId="0" applyFont="1">
      <alignment vertical="center"/>
    </xf>
    <xf numFmtId="0" fontId="9" fillId="0" borderId="46" xfId="0" applyFont="1" applyFill="1" applyBorder="1" applyAlignment="1" applyProtection="1">
      <alignment horizontal="left" vertical="top" wrapText="1"/>
    </xf>
    <xf numFmtId="0" fontId="26" fillId="0" borderId="46" xfId="0" applyFont="1" applyFill="1" applyBorder="1" applyAlignment="1" applyProtection="1">
      <alignment horizontal="center" vertical="top" textRotation="255" wrapText="1"/>
    </xf>
    <xf numFmtId="0" fontId="9" fillId="0" borderId="46" xfId="0" applyFont="1" applyFill="1" applyBorder="1" applyAlignment="1" applyProtection="1">
      <alignment horizontal="center" vertical="top" wrapText="1"/>
    </xf>
    <xf numFmtId="0" fontId="9" fillId="0" borderId="47" xfId="0" applyFont="1" applyFill="1" applyBorder="1" applyAlignment="1" applyProtection="1">
      <alignment horizontal="left" vertical="top" wrapText="1"/>
    </xf>
    <xf numFmtId="0" fontId="9" fillId="0" borderId="0" xfId="6" applyFont="1" applyAlignment="1">
      <alignment horizontal="left" vertical="center"/>
    </xf>
    <xf numFmtId="0" fontId="9" fillId="0" borderId="0" xfId="6" applyFont="1" applyAlignment="1">
      <alignment horizontal="left" vertical="center" wrapText="1" shrinkToFit="1"/>
    </xf>
    <xf numFmtId="0" fontId="9" fillId="0" borderId="0" xfId="6" applyFont="1">
      <alignment vertical="center"/>
    </xf>
    <xf numFmtId="0" fontId="9" fillId="0" borderId="0" xfId="6" applyFont="1" applyAlignment="1">
      <alignment vertical="top" wrapText="1"/>
    </xf>
    <xf numFmtId="0" fontId="9" fillId="0" borderId="0" xfId="6" applyFont="1" applyAlignment="1">
      <alignment horizontal="center" vertical="center"/>
    </xf>
    <xf numFmtId="0" fontId="9" fillId="0" borderId="0" xfId="6" applyFont="1" applyAlignment="1">
      <alignment horizontal="left" vertical="center" indent="1"/>
    </xf>
    <xf numFmtId="0" fontId="9" fillId="0" borderId="0" xfId="6" applyFont="1" applyAlignment="1">
      <alignment vertical="center" wrapText="1"/>
    </xf>
    <xf numFmtId="176" fontId="9" fillId="0" borderId="0" xfId="6" applyNumberFormat="1" applyFont="1">
      <alignment vertical="center"/>
    </xf>
    <xf numFmtId="176" fontId="9" fillId="0" borderId="0" xfId="6" applyNumberFormat="1" applyFont="1" applyAlignment="1">
      <alignment horizontal="center" vertical="center"/>
    </xf>
    <xf numFmtId="0" fontId="9" fillId="0" borderId="0" xfId="6" applyFont="1" applyAlignment="1">
      <alignment vertical="center" textRotation="255"/>
    </xf>
    <xf numFmtId="0" fontId="9" fillId="0" borderId="0" xfId="6" applyFont="1" applyAlignment="1">
      <alignment vertical="center" wrapText="1" shrinkToFit="1"/>
    </xf>
    <xf numFmtId="0" fontId="9" fillId="0" borderId="0" xfId="6" applyFont="1" applyAlignment="1">
      <alignment horizontal="center" vertical="center" shrinkToFit="1"/>
    </xf>
    <xf numFmtId="181" fontId="9" fillId="0" borderId="0" xfId="6" applyNumberFormat="1" applyFont="1" applyAlignment="1">
      <alignment horizontal="right" vertical="center" shrinkToFit="1"/>
    </xf>
    <xf numFmtId="183" fontId="9" fillId="0" borderId="0" xfId="6" applyNumberFormat="1" applyFont="1" applyAlignment="1">
      <alignment horizontal="center" vertical="center"/>
    </xf>
    <xf numFmtId="177" fontId="9" fillId="0" borderId="0" xfId="6" applyNumberFormat="1" applyFont="1" applyAlignment="1">
      <alignment horizontal="left" vertical="center"/>
    </xf>
    <xf numFmtId="0" fontId="9" fillId="0" borderId="0" xfId="6" applyFont="1" applyAlignment="1">
      <alignment horizontal="left" vertical="top" wrapText="1"/>
    </xf>
    <xf numFmtId="0" fontId="9" fillId="0" borderId="112" xfId="6" applyFont="1" applyBorder="1" applyAlignment="1">
      <alignment horizontal="center" vertical="center"/>
    </xf>
    <xf numFmtId="0" fontId="9" fillId="0" borderId="112" xfId="6" applyFont="1" applyBorder="1">
      <alignment vertical="center"/>
    </xf>
    <xf numFmtId="0" fontId="9" fillId="0" borderId="113" xfId="6" applyFont="1" applyBorder="1">
      <alignment vertical="center"/>
    </xf>
    <xf numFmtId="0" fontId="9" fillId="0" borderId="86" xfId="6" applyFont="1" applyBorder="1">
      <alignment vertical="center"/>
    </xf>
    <xf numFmtId="0" fontId="9" fillId="0" borderId="46" xfId="6" applyFont="1" applyBorder="1" applyAlignment="1">
      <alignment horizontal="center" vertical="center"/>
    </xf>
    <xf numFmtId="0" fontId="38" fillId="0" borderId="86" xfId="6" applyFont="1" applyBorder="1" applyAlignment="1">
      <alignment horizontal="center" vertical="center"/>
    </xf>
    <xf numFmtId="0" fontId="9" fillId="0" borderId="0" xfId="6" applyFont="1" applyAlignment="1">
      <alignment horizontal="left" vertical="top" indent="1"/>
    </xf>
    <xf numFmtId="0" fontId="9" fillId="0" borderId="0" xfId="6" applyFont="1" applyAlignment="1">
      <alignment vertical="top"/>
    </xf>
    <xf numFmtId="0" fontId="38" fillId="0" borderId="86" xfId="6" applyFont="1" applyBorder="1">
      <alignment vertical="center"/>
    </xf>
    <xf numFmtId="0" fontId="9" fillId="0" borderId="0" xfId="6" applyFont="1" applyAlignment="1">
      <alignment horizontal="left" vertical="top" wrapText="1" shrinkToFit="1"/>
    </xf>
    <xf numFmtId="0" fontId="9" fillId="0" borderId="0" xfId="6" applyFont="1" applyAlignment="1">
      <alignment vertical="top" wrapText="1" shrinkToFit="1"/>
    </xf>
    <xf numFmtId="198" fontId="9" fillId="5" borderId="0" xfId="6" applyNumberFormat="1" applyFont="1" applyFill="1">
      <alignment vertical="center"/>
    </xf>
    <xf numFmtId="199" fontId="9" fillId="5" borderId="0" xfId="1" applyNumberFormat="1" applyFont="1" applyFill="1" applyAlignment="1">
      <alignment vertical="top" wrapText="1" shrinkToFit="1"/>
    </xf>
    <xf numFmtId="0" fontId="9" fillId="5" borderId="0" xfId="6" applyFont="1" applyFill="1" applyAlignment="1">
      <alignment vertical="top"/>
    </xf>
    <xf numFmtId="0" fontId="17" fillId="7" borderId="66" xfId="0" applyFont="1" applyFill="1" applyBorder="1" applyAlignment="1" applyProtection="1">
      <alignment vertical="center" shrinkToFit="1"/>
    </xf>
    <xf numFmtId="0" fontId="17" fillId="7" borderId="46" xfId="0" applyFont="1" applyFill="1" applyBorder="1" applyAlignment="1" applyProtection="1">
      <alignment vertical="center" shrinkToFit="1"/>
    </xf>
    <xf numFmtId="0" fontId="17" fillId="7" borderId="46" xfId="0" applyFont="1" applyFill="1" applyBorder="1" applyAlignment="1" applyProtection="1">
      <alignment horizontal="center" vertical="center" shrinkToFit="1"/>
    </xf>
    <xf numFmtId="38" fontId="17" fillId="7" borderId="46" xfId="2" applyFont="1" applyFill="1" applyBorder="1" applyAlignment="1" applyProtection="1">
      <alignment vertical="center" shrinkToFit="1"/>
    </xf>
    <xf numFmtId="0" fontId="17" fillId="7" borderId="47" xfId="0" applyFont="1" applyFill="1" applyBorder="1" applyAlignment="1" applyProtection="1">
      <alignment horizontal="left" vertical="center" shrinkToFit="1"/>
    </xf>
    <xf numFmtId="38" fontId="17" fillId="5" borderId="47" xfId="2" applyFont="1" applyFill="1" applyBorder="1" applyAlignment="1" applyProtection="1">
      <alignment horizontal="right" vertical="center" shrinkToFit="1"/>
    </xf>
    <xf numFmtId="0" fontId="17" fillId="7" borderId="47" xfId="0" applyFont="1" applyFill="1" applyBorder="1" applyAlignment="1" applyProtection="1">
      <alignment horizontal="center" vertical="center" shrinkToFit="1"/>
    </xf>
    <xf numFmtId="0" fontId="19" fillId="7" borderId="12" xfId="0" applyNumberFormat="1" applyFont="1" applyFill="1" applyBorder="1" applyAlignment="1">
      <alignment horizontal="center" vertical="center" shrinkToFit="1"/>
    </xf>
    <xf numFmtId="0" fontId="94" fillId="7" borderId="44" xfId="0" applyFont="1" applyFill="1" applyBorder="1" applyAlignment="1">
      <alignment horizontal="center" vertical="center" shrinkToFit="1"/>
    </xf>
    <xf numFmtId="0" fontId="94" fillId="7" borderId="44" xfId="0" applyFont="1" applyFill="1" applyBorder="1" applyAlignment="1">
      <alignment horizontal="left" vertical="center" shrinkToFit="1"/>
    </xf>
    <xf numFmtId="0" fontId="94" fillId="7" borderId="78" xfId="0" applyFont="1" applyFill="1" applyBorder="1" applyAlignment="1">
      <alignment horizontal="center" vertical="center" wrapText="1"/>
    </xf>
    <xf numFmtId="0" fontId="94" fillId="7" borderId="44" xfId="0" applyFont="1" applyFill="1" applyBorder="1" applyAlignment="1">
      <alignment horizontal="center" vertical="center" wrapText="1"/>
    </xf>
    <xf numFmtId="0" fontId="98" fillId="3" borderId="48" xfId="0" applyFont="1" applyFill="1" applyBorder="1" applyAlignment="1" applyProtection="1">
      <alignment horizontal="center" vertical="center" wrapText="1"/>
    </xf>
    <xf numFmtId="38" fontId="100" fillId="5" borderId="77" xfId="2" applyFont="1" applyFill="1" applyBorder="1" applyAlignment="1" applyProtection="1">
      <alignment horizontal="right" vertical="center" shrinkToFit="1"/>
    </xf>
    <xf numFmtId="38" fontId="100" fillId="5" borderId="78" xfId="2" applyFont="1" applyFill="1" applyBorder="1" applyAlignment="1" applyProtection="1">
      <alignment horizontal="right" vertical="center" shrinkToFit="1"/>
    </xf>
    <xf numFmtId="38" fontId="100" fillId="5" borderId="98" xfId="2" applyFont="1" applyFill="1" applyBorder="1" applyAlignment="1" applyProtection="1">
      <alignment horizontal="right" vertical="center" shrinkToFit="1"/>
    </xf>
    <xf numFmtId="38" fontId="100" fillId="5" borderId="90" xfId="2" applyFont="1" applyFill="1" applyBorder="1" applyAlignment="1" applyProtection="1">
      <alignment horizontal="right" vertical="center" shrinkToFit="1"/>
    </xf>
    <xf numFmtId="38" fontId="100" fillId="5" borderId="44" xfId="2" applyFont="1" applyFill="1" applyBorder="1" applyAlignment="1" applyProtection="1">
      <alignment horizontal="right" vertical="center" shrinkToFit="1"/>
    </xf>
    <xf numFmtId="38" fontId="100" fillId="5" borderId="100" xfId="2" applyFont="1" applyFill="1" applyBorder="1" applyAlignment="1" applyProtection="1">
      <alignment horizontal="right" vertical="center" shrinkToFit="1"/>
    </xf>
    <xf numFmtId="38" fontId="100" fillId="5" borderId="72" xfId="2" applyFont="1" applyFill="1" applyBorder="1" applyAlignment="1" applyProtection="1">
      <alignment horizontal="right" vertical="center" shrinkToFit="1"/>
    </xf>
    <xf numFmtId="38" fontId="101" fillId="5" borderId="72" xfId="2" applyFont="1" applyFill="1" applyBorder="1" applyAlignment="1" applyProtection="1">
      <alignment horizontal="left" vertical="center" shrinkToFit="1"/>
    </xf>
    <xf numFmtId="38" fontId="101" fillId="5" borderId="44" xfId="2" applyFont="1" applyFill="1" applyBorder="1" applyAlignment="1" applyProtection="1">
      <alignment horizontal="left" vertical="center" shrinkToFit="1"/>
    </xf>
    <xf numFmtId="38" fontId="101" fillId="5" borderId="91" xfId="2" applyFont="1" applyFill="1" applyBorder="1" applyAlignment="1" applyProtection="1">
      <alignment horizontal="left" vertical="center" shrinkToFit="1"/>
    </xf>
    <xf numFmtId="38" fontId="100" fillId="5" borderId="95" xfId="2" applyFont="1" applyFill="1" applyBorder="1" applyAlignment="1" applyProtection="1">
      <alignment horizontal="right" vertical="center" shrinkToFit="1"/>
    </xf>
    <xf numFmtId="38" fontId="100" fillId="5" borderId="96" xfId="2" applyFont="1" applyFill="1" applyBorder="1" applyAlignment="1" applyProtection="1">
      <alignment horizontal="right" vertical="center" shrinkToFit="1"/>
    </xf>
    <xf numFmtId="38" fontId="100" fillId="5" borderId="99" xfId="2" applyFont="1" applyFill="1" applyBorder="1" applyAlignment="1" applyProtection="1">
      <alignment horizontal="right" vertical="center" shrinkToFit="1"/>
    </xf>
    <xf numFmtId="38" fontId="100" fillId="5" borderId="97" xfId="2" applyFont="1" applyFill="1" applyBorder="1" applyAlignment="1" applyProtection="1">
      <alignment horizontal="right" vertical="center" shrinkToFit="1"/>
    </xf>
    <xf numFmtId="38" fontId="102" fillId="5" borderId="46" xfId="2" applyFont="1" applyFill="1" applyBorder="1" applyAlignment="1" applyProtection="1">
      <alignment horizontal="center" vertical="center" shrinkToFit="1"/>
    </xf>
    <xf numFmtId="0" fontId="102" fillId="5" borderId="46" xfId="0" applyFont="1" applyFill="1" applyBorder="1" applyAlignment="1" applyProtection="1">
      <alignment horizontal="center" vertical="center" shrinkToFit="1"/>
    </xf>
    <xf numFmtId="0" fontId="99" fillId="5" borderId="46" xfId="0" applyFont="1" applyFill="1" applyBorder="1" applyAlignment="1" applyProtection="1">
      <alignment horizontal="center" vertical="center" shrinkToFit="1"/>
    </xf>
    <xf numFmtId="0" fontId="98" fillId="7" borderId="46" xfId="0" applyFont="1" applyFill="1" applyBorder="1" applyAlignment="1" applyProtection="1">
      <alignment horizontal="left" vertical="center" wrapText="1"/>
    </xf>
    <xf numFmtId="0" fontId="24" fillId="0" borderId="0" xfId="0" applyFont="1" applyFill="1" applyAlignment="1" applyProtection="1">
      <alignment vertical="center"/>
    </xf>
    <xf numFmtId="0" fontId="0" fillId="0" borderId="0" xfId="0" applyFill="1" applyAlignment="1" applyProtection="1">
      <alignment vertical="center"/>
    </xf>
    <xf numFmtId="3" fontId="103" fillId="7" borderId="0" xfId="0" applyNumberFormat="1" applyFont="1" applyFill="1" applyAlignment="1" applyProtection="1">
      <alignment vertical="center"/>
    </xf>
    <xf numFmtId="38" fontId="100" fillId="0" borderId="78" xfId="2" applyFont="1" applyFill="1" applyBorder="1" applyAlignment="1" applyProtection="1">
      <alignment horizontal="left" vertical="center" wrapText="1"/>
    </xf>
    <xf numFmtId="38" fontId="100" fillId="0" borderId="44" xfId="2" applyFont="1" applyFill="1" applyBorder="1" applyAlignment="1" applyProtection="1">
      <alignment horizontal="left" vertical="center" wrapText="1"/>
    </xf>
    <xf numFmtId="38" fontId="93" fillId="0" borderId="44" xfId="2" applyFont="1" applyFill="1" applyBorder="1" applyAlignment="1" applyProtection="1">
      <alignment horizontal="left" vertical="center" wrapText="1"/>
    </xf>
    <xf numFmtId="38" fontId="100" fillId="0" borderId="96" xfId="2" applyFont="1" applyFill="1" applyBorder="1" applyAlignment="1" applyProtection="1">
      <alignment horizontal="right" vertical="center" shrinkToFit="1"/>
    </xf>
    <xf numFmtId="38" fontId="101" fillId="0" borderId="44" xfId="2" applyFont="1" applyFill="1" applyBorder="1" applyAlignment="1" applyProtection="1">
      <alignment horizontal="left" vertical="center" wrapText="1"/>
    </xf>
    <xf numFmtId="38" fontId="100" fillId="0" borderId="93" xfId="2" applyFont="1" applyFill="1" applyBorder="1" applyAlignment="1" applyProtection="1">
      <alignment horizontal="right" vertical="center" shrinkToFit="1"/>
    </xf>
    <xf numFmtId="0" fontId="9" fillId="0" borderId="116" xfId="6" applyFont="1" applyFill="1" applyBorder="1" applyAlignment="1">
      <alignment horizontal="right" vertical="center"/>
    </xf>
    <xf numFmtId="0" fontId="9" fillId="0" borderId="47" xfId="6" applyFont="1" applyFill="1" applyBorder="1" applyAlignment="1">
      <alignment horizontal="right" vertical="center"/>
    </xf>
    <xf numFmtId="0" fontId="9" fillId="0" borderId="117" xfId="6" applyFont="1" applyFill="1" applyBorder="1" applyAlignment="1">
      <alignment horizontal="left" vertical="center"/>
    </xf>
    <xf numFmtId="0" fontId="9" fillId="0" borderId="49" xfId="6" applyFont="1" applyFill="1" applyBorder="1" applyAlignment="1">
      <alignment horizontal="left" vertical="center"/>
    </xf>
    <xf numFmtId="184" fontId="93" fillId="5" borderId="9" xfId="2" applyNumberFormat="1" applyFont="1" applyFill="1" applyBorder="1" applyAlignment="1">
      <alignment horizontal="left" vertical="top" wrapText="1"/>
    </xf>
    <xf numFmtId="194" fontId="0" fillId="15" borderId="46" xfId="0" applyNumberFormat="1" applyFill="1" applyBorder="1" applyAlignment="1">
      <alignment horizontal="center" vertical="center" shrinkToFit="1"/>
    </xf>
    <xf numFmtId="0" fontId="6" fillId="3" borderId="0" xfId="0" applyFont="1" applyFill="1">
      <alignment vertical="center"/>
    </xf>
    <xf numFmtId="0" fontId="8" fillId="0" borderId="6" xfId="0" applyFont="1" applyBorder="1" applyAlignment="1">
      <alignment horizontal="center" vertical="center"/>
    </xf>
    <xf numFmtId="0" fontId="8" fillId="0" borderId="50"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52" fillId="0" borderId="0" xfId="0" applyFont="1" applyAlignment="1">
      <alignment horizontal="center" vertical="center"/>
    </xf>
    <xf numFmtId="0" fontId="16"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9" fillId="0" borderId="3" xfId="0" applyFont="1" applyBorder="1">
      <alignment vertical="center"/>
    </xf>
    <xf numFmtId="0" fontId="19" fillId="0" borderId="0" xfId="0" applyFont="1" applyAlignment="1">
      <alignment horizontal="right" vertical="center"/>
    </xf>
    <xf numFmtId="0" fontId="9" fillId="0" borderId="0" xfId="0" applyFont="1" applyAlignment="1">
      <alignment vertical="center" wrapText="1"/>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horizontal="right" vertical="center"/>
    </xf>
    <xf numFmtId="0" fontId="18" fillId="0" borderId="0" xfId="0" applyFont="1" applyAlignment="1">
      <alignment horizontal="left" vertical="center"/>
    </xf>
    <xf numFmtId="0" fontId="19" fillId="0" borderId="0" xfId="0" applyFont="1" applyAlignment="1">
      <alignment horizontal="left" vertical="center"/>
    </xf>
    <xf numFmtId="0" fontId="48" fillId="0" borderId="0" xfId="0" applyFont="1" applyAlignment="1">
      <alignment horizontal="left" vertical="center"/>
    </xf>
    <xf numFmtId="0" fontId="48" fillId="0" borderId="46" xfId="0" applyFont="1" applyBorder="1">
      <alignment vertical="center"/>
    </xf>
    <xf numFmtId="0" fontId="48" fillId="0" borderId="51" xfId="0" applyFont="1" applyBorder="1">
      <alignment vertical="center"/>
    </xf>
    <xf numFmtId="0" fontId="48" fillId="0" borderId="135" xfId="0" applyFont="1" applyBorder="1">
      <alignment vertical="center"/>
    </xf>
    <xf numFmtId="0" fontId="48" fillId="0" borderId="136" xfId="0" applyFont="1" applyBorder="1">
      <alignment vertical="center"/>
    </xf>
    <xf numFmtId="0" fontId="48" fillId="0" borderId="3" xfId="0" applyFont="1" applyBorder="1">
      <alignment vertical="center"/>
    </xf>
    <xf numFmtId="0" fontId="48" fillId="0" borderId="51" xfId="0" applyFont="1" applyBorder="1" applyAlignment="1">
      <alignment horizontal="center" vertical="center" wrapText="1"/>
    </xf>
    <xf numFmtId="0" fontId="6" fillId="0" borderId="0" xfId="0" applyFont="1">
      <alignment vertical="center"/>
    </xf>
    <xf numFmtId="0" fontId="11" fillId="0" borderId="3" xfId="0" applyFont="1" applyBorder="1">
      <alignment vertical="center"/>
    </xf>
    <xf numFmtId="0" fontId="7" fillId="0" borderId="0" xfId="6" applyFont="1" applyAlignment="1">
      <alignment horizontal="left" vertical="top"/>
    </xf>
    <xf numFmtId="0" fontId="7" fillId="0" borderId="0" xfId="6" applyFont="1" applyAlignment="1">
      <alignment horizontal="left"/>
    </xf>
    <xf numFmtId="0" fontId="7" fillId="0" borderId="0" xfId="6" applyFont="1">
      <alignment vertical="center"/>
    </xf>
    <xf numFmtId="0" fontId="6" fillId="0" borderId="0" xfId="6" applyFont="1" applyAlignment="1">
      <alignment horizontal="right" vertical="center"/>
    </xf>
    <xf numFmtId="0" fontId="108" fillId="0" borderId="0" xfId="6" applyFont="1" applyAlignment="1">
      <alignment horizontal="left" vertical="center"/>
    </xf>
    <xf numFmtId="0" fontId="5" fillId="0" borderId="0" xfId="13" applyFont="1"/>
    <xf numFmtId="38" fontId="113" fillId="5" borderId="9" xfId="2" applyFont="1" applyFill="1" applyBorder="1" applyAlignment="1">
      <alignment horizontal="right" vertical="center" shrinkToFit="1"/>
    </xf>
    <xf numFmtId="202" fontId="112" fillId="5" borderId="145" xfId="0" applyNumberFormat="1" applyFont="1" applyFill="1" applyBorder="1" applyAlignment="1">
      <alignment horizontal="right" vertical="center" shrinkToFit="1"/>
    </xf>
    <xf numFmtId="0" fontId="112" fillId="3" borderId="145" xfId="0" applyFont="1" applyFill="1" applyBorder="1" applyAlignment="1">
      <alignment horizontal="left" vertical="center" shrinkToFit="1"/>
    </xf>
    <xf numFmtId="0" fontId="112" fillId="3" borderId="145" xfId="0" applyFont="1" applyFill="1" applyBorder="1" applyAlignment="1">
      <alignment horizontal="center" vertical="center"/>
    </xf>
    <xf numFmtId="0" fontId="116" fillId="3" borderId="146" xfId="0" applyFont="1" applyFill="1" applyBorder="1" applyAlignment="1">
      <alignment horizontal="left" vertical="center" wrapText="1"/>
    </xf>
    <xf numFmtId="0" fontId="13" fillId="0" borderId="0" xfId="13" applyFont="1" applyAlignment="1">
      <alignment horizontal="left" vertical="center"/>
    </xf>
    <xf numFmtId="0" fontId="5" fillId="0" borderId="0" xfId="13" applyFont="1" applyAlignment="1">
      <alignment horizontal="center" vertical="center"/>
    </xf>
    <xf numFmtId="38" fontId="117" fillId="0" borderId="0" xfId="3" applyFont="1" applyFill="1" applyBorder="1" applyAlignment="1">
      <alignment vertical="center"/>
    </xf>
    <xf numFmtId="38" fontId="5" fillId="0" borderId="0" xfId="3" applyFont="1" applyFill="1" applyBorder="1" applyAlignment="1">
      <alignment vertical="center"/>
    </xf>
    <xf numFmtId="0" fontId="5" fillId="0" borderId="0" xfId="13" applyFont="1" applyAlignment="1">
      <alignment vertical="center"/>
    </xf>
    <xf numFmtId="0" fontId="13" fillId="0" borderId="0" xfId="13" applyFont="1" applyAlignment="1">
      <alignment horizontal="left" vertical="center" wrapText="1"/>
    </xf>
    <xf numFmtId="203" fontId="118" fillId="0" borderId="0" xfId="9" applyNumberFormat="1" applyFont="1" applyAlignment="1">
      <alignment horizontal="left" vertical="center"/>
    </xf>
    <xf numFmtId="203" fontId="116" fillId="0" borderId="51" xfId="9" applyNumberFormat="1" applyFont="1" applyBorder="1" applyAlignment="1">
      <alignment horizontal="center" vertical="center"/>
    </xf>
    <xf numFmtId="203" fontId="5" fillId="0" borderId="12" xfId="9" applyNumberFormat="1" applyFont="1" applyBorder="1" applyAlignment="1">
      <alignment horizontal="center" vertical="center"/>
    </xf>
    <xf numFmtId="0" fontId="6" fillId="0" borderId="46" xfId="0" applyFont="1" applyBorder="1" applyAlignment="1">
      <alignment horizontal="center" shrinkToFit="1"/>
    </xf>
    <xf numFmtId="38" fontId="119" fillId="5" borderId="46" xfId="2" applyFont="1" applyFill="1" applyBorder="1" applyAlignment="1">
      <alignment horizontal="right" vertical="center"/>
    </xf>
    <xf numFmtId="38" fontId="119" fillId="5" borderId="48" xfId="2" applyFont="1" applyFill="1" applyBorder="1" applyAlignment="1">
      <alignment horizontal="right" vertical="center"/>
    </xf>
    <xf numFmtId="0" fontId="6" fillId="0" borderId="0" xfId="9" applyFont="1"/>
    <xf numFmtId="0" fontId="6" fillId="0" borderId="0" xfId="13" applyFont="1"/>
    <xf numFmtId="0" fontId="119" fillId="0" borderId="0" xfId="13" applyFont="1" applyAlignment="1">
      <alignment horizontal="left" vertical="center" shrinkToFit="1"/>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119" fillId="3" borderId="27" xfId="0" applyFont="1" applyFill="1" applyBorder="1" applyAlignment="1">
      <alignment horizontal="center" vertical="center"/>
    </xf>
    <xf numFmtId="0" fontId="119" fillId="3" borderId="28" xfId="0" applyFont="1" applyFill="1" applyBorder="1" applyAlignment="1">
      <alignment horizontal="center" vertical="center"/>
    </xf>
    <xf numFmtId="0" fontId="5" fillId="0" borderId="147" xfId="13" applyFont="1" applyBorder="1" applyAlignment="1">
      <alignment horizontal="center" shrinkToFit="1"/>
    </xf>
    <xf numFmtId="0" fontId="6" fillId="0" borderId="38" xfId="0" applyFont="1" applyBorder="1" applyAlignment="1">
      <alignment vertical="center" shrinkToFit="1"/>
    </xf>
    <xf numFmtId="0" fontId="6" fillId="0" borderId="118" xfId="0" applyFont="1" applyBorder="1" applyAlignment="1">
      <alignment vertical="center" shrinkToFit="1"/>
    </xf>
    <xf numFmtId="38" fontId="6" fillId="5" borderId="118" xfId="2" applyFont="1" applyFill="1" applyBorder="1" applyAlignment="1">
      <alignment vertical="center"/>
    </xf>
    <xf numFmtId="0" fontId="6" fillId="5" borderId="148" xfId="0" applyFont="1" applyFill="1" applyBorder="1">
      <alignment vertical="center"/>
    </xf>
    <xf numFmtId="0" fontId="6" fillId="5" borderId="118" xfId="0" applyFont="1" applyFill="1" applyBorder="1">
      <alignment vertical="center"/>
    </xf>
    <xf numFmtId="0" fontId="6" fillId="5" borderId="149" xfId="0" applyFont="1" applyFill="1" applyBorder="1">
      <alignment vertical="center"/>
    </xf>
    <xf numFmtId="0" fontId="5" fillId="0" borderId="150" xfId="13" applyFont="1" applyBorder="1" applyAlignment="1">
      <alignment horizontal="center" shrinkToFit="1"/>
    </xf>
    <xf numFmtId="0" fontId="6" fillId="0" borderId="46" xfId="0" applyFont="1" applyBorder="1" applyAlignment="1">
      <alignment vertical="center" shrinkToFit="1"/>
    </xf>
    <xf numFmtId="38" fontId="6" fillId="5" borderId="46" xfId="2" applyFont="1" applyFill="1" applyBorder="1" applyAlignment="1">
      <alignment vertical="center"/>
    </xf>
    <xf numFmtId="0" fontId="6" fillId="5" borderId="86" xfId="0" applyFont="1" applyFill="1" applyBorder="1">
      <alignment vertical="center"/>
    </xf>
    <xf numFmtId="0" fontId="6" fillId="5" borderId="46" xfId="0" applyFont="1" applyFill="1" applyBorder="1">
      <alignment vertical="center"/>
    </xf>
    <xf numFmtId="0" fontId="6" fillId="5" borderId="151" xfId="0" applyFont="1" applyFill="1" applyBorder="1">
      <alignment vertical="center"/>
    </xf>
    <xf numFmtId="0" fontId="5" fillId="0" borderId="58" xfId="13" applyFont="1" applyBorder="1" applyAlignment="1">
      <alignment horizontal="center" shrinkToFit="1"/>
    </xf>
    <xf numFmtId="0" fontId="6" fillId="0" borderId="27" xfId="0" applyFont="1" applyBorder="1" applyAlignment="1">
      <alignment vertical="center" shrinkToFit="1"/>
    </xf>
    <xf numFmtId="0" fontId="6" fillId="0" borderId="7" xfId="0" applyFont="1" applyBorder="1" applyAlignment="1">
      <alignment vertical="center" shrinkToFit="1"/>
    </xf>
    <xf numFmtId="38" fontId="6" fillId="5" borderId="7" xfId="2" applyFont="1" applyFill="1" applyBorder="1" applyAlignment="1">
      <alignment vertical="center"/>
    </xf>
    <xf numFmtId="0" fontId="6" fillId="5" borderId="68" xfId="0" applyFont="1" applyFill="1" applyBorder="1">
      <alignment vertical="center"/>
    </xf>
    <xf numFmtId="0" fontId="6" fillId="5" borderId="3" xfId="0" applyFont="1" applyFill="1" applyBorder="1">
      <alignment vertical="center"/>
    </xf>
    <xf numFmtId="0" fontId="6" fillId="5" borderId="70" xfId="0" applyFont="1" applyFill="1" applyBorder="1">
      <alignment vertical="center"/>
    </xf>
    <xf numFmtId="38" fontId="6" fillId="5" borderId="38" xfId="2" applyFont="1" applyFill="1" applyBorder="1" applyAlignment="1">
      <alignment vertical="center"/>
    </xf>
    <xf numFmtId="38" fontId="6" fillId="5" borderId="39" xfId="2" applyFont="1" applyFill="1" applyBorder="1" applyAlignment="1">
      <alignment vertical="center"/>
    </xf>
    <xf numFmtId="38" fontId="6" fillId="5" borderId="27" xfId="2" applyFont="1" applyFill="1" applyBorder="1" applyAlignment="1">
      <alignment vertical="center"/>
    </xf>
    <xf numFmtId="38" fontId="6" fillId="5" borderId="28" xfId="2" applyFont="1" applyFill="1" applyBorder="1" applyAlignment="1">
      <alignment vertical="center"/>
    </xf>
    <xf numFmtId="38" fontId="6" fillId="5" borderId="3" xfId="2" applyFont="1" applyFill="1" applyBorder="1" applyAlignment="1">
      <alignment vertical="center"/>
    </xf>
    <xf numFmtId="38" fontId="6" fillId="5" borderId="105" xfId="2" applyFont="1" applyFill="1" applyBorder="1" applyAlignment="1">
      <alignment vertical="center"/>
    </xf>
    <xf numFmtId="38" fontId="6" fillId="5" borderId="67" xfId="2" applyFont="1" applyFill="1" applyBorder="1" applyAlignment="1">
      <alignment vertical="center"/>
    </xf>
    <xf numFmtId="0" fontId="6" fillId="5" borderId="152" xfId="0" applyFont="1" applyFill="1" applyBorder="1">
      <alignment vertical="center"/>
    </xf>
    <xf numFmtId="0" fontId="83" fillId="0" borderId="82" xfId="0" applyFont="1" applyBorder="1" applyAlignment="1">
      <alignment horizontal="center" vertical="center"/>
    </xf>
    <xf numFmtId="38" fontId="119" fillId="5" borderId="82" xfId="0" applyNumberFormat="1" applyFont="1" applyFill="1" applyBorder="1">
      <alignment vertical="center"/>
    </xf>
    <xf numFmtId="0" fontId="6" fillId="0" borderId="0" xfId="13" applyFont="1" applyAlignment="1">
      <alignment horizontal="left" vertical="center"/>
    </xf>
    <xf numFmtId="0" fontId="6" fillId="0" borderId="0" xfId="9" applyFont="1" applyAlignment="1">
      <alignment horizontal="center" vertical="center"/>
    </xf>
    <xf numFmtId="196" fontId="6" fillId="0" borderId="0" xfId="9" applyNumberFormat="1" applyFont="1" applyAlignment="1">
      <alignment horizontal="center" vertical="center" shrinkToFit="1" readingOrder="1"/>
    </xf>
    <xf numFmtId="0" fontId="6" fillId="0" borderId="0" xfId="9" applyFont="1" applyAlignment="1">
      <alignment vertical="center" wrapText="1" shrinkToFit="1" readingOrder="1"/>
    </xf>
    <xf numFmtId="0" fontId="6" fillId="0" borderId="0" xfId="17" applyFont="1"/>
    <xf numFmtId="0" fontId="6" fillId="0" borderId="0" xfId="9" applyFont="1" applyAlignment="1">
      <alignment horizontal="center" vertical="center" shrinkToFit="1"/>
    </xf>
    <xf numFmtId="38" fontId="6" fillId="0" borderId="0" xfId="2" applyFont="1" applyFill="1" applyBorder="1" applyAlignment="1">
      <alignment horizontal="right" vertical="center" shrinkToFit="1" readingOrder="1"/>
    </xf>
    <xf numFmtId="38" fontId="6" fillId="0" borderId="0" xfId="2" applyFont="1" applyFill="1" applyBorder="1" applyAlignment="1">
      <alignment horizontal="right" vertical="center" wrapText="1"/>
    </xf>
    <xf numFmtId="0" fontId="6" fillId="0" borderId="0" xfId="17" applyFont="1" applyAlignment="1">
      <alignment horizontal="left" vertical="center" wrapText="1"/>
    </xf>
    <xf numFmtId="0" fontId="5" fillId="0" borderId="0" xfId="17" applyFont="1" applyAlignment="1">
      <alignment vertical="center"/>
    </xf>
    <xf numFmtId="0" fontId="5" fillId="0" borderId="0" xfId="17" applyFont="1"/>
    <xf numFmtId="0" fontId="13" fillId="0" borderId="47" xfId="17" applyFont="1" applyBorder="1" applyAlignment="1">
      <alignment horizontal="left" vertical="center"/>
    </xf>
    <xf numFmtId="0" fontId="13" fillId="0" borderId="48" xfId="17" applyFont="1" applyBorder="1" applyAlignment="1">
      <alignment horizontal="left" vertical="center"/>
    </xf>
    <xf numFmtId="0" fontId="13" fillId="0" borderId="0" xfId="17" applyFont="1" applyAlignment="1">
      <alignment horizontal="left" vertical="center" wrapText="1"/>
    </xf>
    <xf numFmtId="0" fontId="6" fillId="0" borderId="48" xfId="17" applyFont="1" applyBorder="1"/>
    <xf numFmtId="0" fontId="12" fillId="0" borderId="47" xfId="0" applyFont="1" applyBorder="1">
      <alignment vertical="center"/>
    </xf>
    <xf numFmtId="0" fontId="12" fillId="0" borderId="48" xfId="0" applyFont="1" applyBorder="1">
      <alignment vertical="center"/>
    </xf>
    <xf numFmtId="0" fontId="13" fillId="0" borderId="0" xfId="17" applyFont="1" applyAlignment="1">
      <alignment horizontal="center" vertical="center" shrinkToFit="1"/>
    </xf>
    <xf numFmtId="0" fontId="9" fillId="0" borderId="0" xfId="14" applyFont="1"/>
    <xf numFmtId="0" fontId="9" fillId="0" borderId="0" xfId="14" applyFont="1" applyAlignment="1">
      <alignment horizontal="center" vertical="center"/>
    </xf>
    <xf numFmtId="0" fontId="121" fillId="0" borderId="0" xfId="0" applyFont="1" applyAlignment="1">
      <alignment horizontal="center" vertical="center"/>
    </xf>
    <xf numFmtId="0" fontId="9" fillId="0" borderId="0" xfId="14" applyFont="1" applyAlignment="1">
      <alignment vertical="center"/>
    </xf>
    <xf numFmtId="205" fontId="86" fillId="0" borderId="0" xfId="0" applyNumberFormat="1" applyFont="1" applyAlignment="1">
      <alignment horizontal="center" vertical="center"/>
    </xf>
    <xf numFmtId="0" fontId="9" fillId="0" borderId="51" xfId="0" applyFont="1" applyBorder="1" applyAlignment="1">
      <alignment horizontal="center" vertical="center"/>
    </xf>
    <xf numFmtId="0" fontId="9" fillId="0" borderId="46" xfId="0" applyFont="1" applyBorder="1" applyAlignment="1">
      <alignment horizontal="centerContinuous" vertical="center"/>
    </xf>
    <xf numFmtId="0" fontId="9" fillId="0" borderId="3" xfId="0" applyFont="1" applyBorder="1" applyAlignment="1">
      <alignment horizontal="center" vertical="center"/>
    </xf>
    <xf numFmtId="0" fontId="9" fillId="5" borderId="46" xfId="0" applyFont="1" applyFill="1" applyBorder="1" applyAlignment="1">
      <alignment horizontal="center" vertical="center"/>
    </xf>
    <xf numFmtId="0" fontId="9" fillId="0" borderId="7" xfId="0" applyFont="1" applyBorder="1">
      <alignment vertical="center"/>
    </xf>
    <xf numFmtId="38" fontId="38" fillId="5" borderId="7" xfId="2" applyFont="1" applyFill="1" applyBorder="1" applyAlignment="1">
      <alignment horizontal="right" vertical="center"/>
    </xf>
    <xf numFmtId="0" fontId="0" fillId="0" borderId="12" xfId="0" applyBorder="1" applyAlignment="1">
      <alignment horizontal="center" vertical="center"/>
    </xf>
    <xf numFmtId="38" fontId="38" fillId="5" borderId="0" xfId="2" applyFont="1" applyFill="1" applyBorder="1" applyAlignment="1">
      <alignment horizontal="right" vertical="center"/>
    </xf>
    <xf numFmtId="0" fontId="110" fillId="5" borderId="0" xfId="6" applyFont="1" applyFill="1" applyAlignment="1">
      <alignment horizontal="left" vertical="center"/>
    </xf>
    <xf numFmtId="0" fontId="120" fillId="0" borderId="0" xfId="13" applyFont="1"/>
    <xf numFmtId="0" fontId="5" fillId="0" borderId="0" xfId="13" applyFont="1" applyAlignment="1">
      <alignment wrapText="1"/>
    </xf>
    <xf numFmtId="0" fontId="7" fillId="0" borderId="0" xfId="6" applyFont="1" applyAlignment="1">
      <alignment horizontal="left" wrapText="1"/>
    </xf>
    <xf numFmtId="0" fontId="7" fillId="0" borderId="0" xfId="6" applyFont="1" applyAlignment="1">
      <alignment horizontal="right"/>
    </xf>
    <xf numFmtId="0" fontId="108" fillId="0" borderId="0" xfId="6" applyFont="1" applyAlignment="1">
      <alignment horizontal="right" vertical="center"/>
    </xf>
    <xf numFmtId="0" fontId="108" fillId="0" borderId="0" xfId="6" applyFont="1">
      <alignment vertical="center"/>
    </xf>
    <xf numFmtId="0" fontId="6" fillId="2" borderId="91" xfId="13" applyFont="1" applyFill="1" applyBorder="1" applyAlignment="1">
      <alignment horizontal="center" vertical="center"/>
    </xf>
    <xf numFmtId="0" fontId="6" fillId="2" borderId="161" xfId="13" applyFont="1" applyFill="1" applyBorder="1" applyAlignment="1">
      <alignment horizontal="center" vertical="center" wrapText="1"/>
    </xf>
    <xf numFmtId="0" fontId="6" fillId="2" borderId="162" xfId="13" applyFont="1" applyFill="1" applyBorder="1" applyAlignment="1">
      <alignment horizontal="center" vertical="center" wrapText="1" shrinkToFit="1"/>
    </xf>
    <xf numFmtId="0" fontId="6" fillId="2" borderId="163" xfId="13" applyFont="1" applyFill="1" applyBorder="1" applyAlignment="1">
      <alignment horizontal="center" vertical="center" wrapText="1"/>
    </xf>
    <xf numFmtId="0" fontId="6" fillId="2" borderId="162" xfId="13" applyFont="1" applyFill="1" applyBorder="1" applyAlignment="1">
      <alignment horizontal="center" vertical="center" wrapText="1"/>
    </xf>
    <xf numFmtId="0" fontId="5" fillId="2" borderId="163" xfId="13" applyFont="1" applyFill="1" applyBorder="1" applyAlignment="1">
      <alignment horizontal="center" vertical="center" wrapText="1"/>
    </xf>
    <xf numFmtId="0" fontId="5" fillId="2" borderId="161" xfId="13" applyFont="1" applyFill="1" applyBorder="1" applyAlignment="1">
      <alignment horizontal="center" vertical="center" wrapText="1"/>
    </xf>
    <xf numFmtId="0" fontId="5" fillId="2" borderId="164" xfId="13" applyFont="1" applyFill="1" applyBorder="1" applyAlignment="1">
      <alignment horizontal="center" vertical="center" wrapText="1"/>
    </xf>
    <xf numFmtId="0" fontId="5" fillId="2" borderId="44" xfId="13" applyFont="1" applyFill="1" applyBorder="1" applyAlignment="1">
      <alignment horizontal="center" vertical="center" wrapText="1"/>
    </xf>
    <xf numFmtId="206" fontId="6" fillId="7" borderId="165" xfId="13" applyNumberFormat="1" applyFont="1" applyFill="1" applyBorder="1" applyAlignment="1">
      <alignment horizontal="center" vertical="center" shrinkToFit="1"/>
    </xf>
    <xf numFmtId="0" fontId="6" fillId="7" borderId="3" xfId="13" applyFont="1" applyFill="1" applyBorder="1" applyAlignment="1">
      <alignment vertical="center" shrinkToFit="1"/>
    </xf>
    <xf numFmtId="202" fontId="6" fillId="7" borderId="3" xfId="2" applyNumberFormat="1" applyFont="1" applyFill="1" applyBorder="1" applyAlignment="1">
      <alignment horizontal="right" vertical="center" shrinkToFit="1"/>
    </xf>
    <xf numFmtId="38" fontId="6" fillId="4" borderId="105" xfId="2" applyFont="1" applyFill="1" applyBorder="1" applyAlignment="1">
      <alignment horizontal="right" vertical="center" shrinkToFit="1"/>
    </xf>
    <xf numFmtId="199" fontId="6" fillId="7" borderId="150" xfId="13" applyNumberFormat="1" applyFont="1" applyFill="1" applyBorder="1" applyAlignment="1">
      <alignment horizontal="center" vertical="center"/>
    </xf>
    <xf numFmtId="206" fontId="6" fillId="7" borderId="7" xfId="13" applyNumberFormat="1" applyFont="1" applyFill="1" applyBorder="1" applyAlignment="1">
      <alignment horizontal="center" vertical="center" shrinkToFit="1"/>
    </xf>
    <xf numFmtId="0" fontId="5" fillId="7" borderId="166" xfId="13" applyFont="1" applyFill="1" applyBorder="1" applyAlignment="1">
      <alignment horizontal="center" vertical="center"/>
    </xf>
    <xf numFmtId="0" fontId="5" fillId="7" borderId="44" xfId="13" applyFont="1" applyFill="1" applyBorder="1" applyAlignment="1">
      <alignment horizontal="center" vertical="center"/>
    </xf>
    <xf numFmtId="0" fontId="122" fillId="7" borderId="67" xfId="13" applyFont="1" applyFill="1" applyBorder="1" applyAlignment="1">
      <alignment horizontal="center" vertical="center" wrapText="1" shrinkToFit="1"/>
    </xf>
    <xf numFmtId="202" fontId="6" fillId="7" borderId="46" xfId="2" applyNumberFormat="1" applyFont="1" applyFill="1" applyBorder="1" applyAlignment="1">
      <alignment horizontal="right" vertical="center" shrinkToFit="1"/>
    </xf>
    <xf numFmtId="199" fontId="6" fillId="7" borderId="167" xfId="13" applyNumberFormat="1" applyFont="1" applyFill="1" applyBorder="1" applyAlignment="1">
      <alignment horizontal="center" vertical="center"/>
    </xf>
    <xf numFmtId="206" fontId="6" fillId="7" borderId="51" xfId="13" applyNumberFormat="1" applyFont="1" applyFill="1" applyBorder="1" applyAlignment="1">
      <alignment horizontal="center" vertical="center" shrinkToFit="1"/>
    </xf>
    <xf numFmtId="0" fontId="5" fillId="7" borderId="168" xfId="13" applyFont="1" applyFill="1" applyBorder="1" applyAlignment="1">
      <alignment horizontal="center" vertical="center"/>
    </xf>
    <xf numFmtId="206" fontId="6" fillId="7" borderId="169" xfId="13" applyNumberFormat="1" applyFont="1" applyFill="1" applyBorder="1" applyAlignment="1">
      <alignment horizontal="center" vertical="center" shrinkToFit="1"/>
    </xf>
    <xf numFmtId="38" fontId="6" fillId="4" borderId="67" xfId="2" applyFont="1" applyFill="1" applyBorder="1" applyAlignment="1">
      <alignment horizontal="right" vertical="center" shrinkToFit="1"/>
    </xf>
    <xf numFmtId="206" fontId="6" fillId="7" borderId="171" xfId="13" applyNumberFormat="1" applyFont="1" applyFill="1" applyBorder="1" applyAlignment="1">
      <alignment horizontal="center" vertical="center" shrinkToFit="1"/>
    </xf>
    <xf numFmtId="202" fontId="6" fillId="7" borderId="176" xfId="2" applyNumberFormat="1" applyFont="1" applyFill="1" applyBorder="1" applyAlignment="1">
      <alignment horizontal="right" vertical="center" shrinkToFit="1"/>
    </xf>
    <xf numFmtId="38" fontId="6" fillId="4" borderId="174" xfId="2" applyFont="1" applyFill="1" applyBorder="1" applyAlignment="1">
      <alignment horizontal="right" vertical="center" shrinkToFit="1"/>
    </xf>
    <xf numFmtId="199" fontId="6" fillId="7" borderId="175" xfId="13" applyNumberFormat="1" applyFont="1" applyFill="1" applyBorder="1" applyAlignment="1">
      <alignment horizontal="center" vertical="center"/>
    </xf>
    <xf numFmtId="206" fontId="6" fillId="7" borderId="176" xfId="13" applyNumberFormat="1" applyFont="1" applyFill="1" applyBorder="1" applyAlignment="1">
      <alignment horizontal="center" vertical="center" shrinkToFit="1"/>
    </xf>
    <xf numFmtId="0" fontId="5" fillId="7" borderId="177" xfId="13" applyFont="1" applyFill="1" applyBorder="1" applyAlignment="1">
      <alignment horizontal="center" vertical="center"/>
    </xf>
    <xf numFmtId="206" fontId="6" fillId="18" borderId="180" xfId="13" applyNumberFormat="1" applyFont="1" applyFill="1" applyBorder="1" applyAlignment="1">
      <alignment horizontal="center" vertical="center"/>
    </xf>
    <xf numFmtId="0" fontId="6" fillId="18" borderId="0" xfId="13" applyFont="1" applyFill="1" applyAlignment="1">
      <alignment vertical="center" shrinkToFit="1"/>
    </xf>
    <xf numFmtId="0" fontId="123" fillId="18" borderId="0" xfId="13" applyFont="1" applyFill="1" applyAlignment="1">
      <alignment vertical="center"/>
    </xf>
    <xf numFmtId="0" fontId="6" fillId="18" borderId="0" xfId="13" applyFont="1" applyFill="1" applyAlignment="1">
      <alignment vertical="center"/>
    </xf>
    <xf numFmtId="0" fontId="122" fillId="18" borderId="17" xfId="13" applyFont="1" applyFill="1" applyBorder="1" applyAlignment="1">
      <alignment horizontal="center" vertical="center" wrapText="1" shrinkToFit="1"/>
    </xf>
    <xf numFmtId="202" fontId="6" fillId="18" borderId="74" xfId="2" applyNumberFormat="1" applyFont="1" applyFill="1" applyBorder="1" applyAlignment="1">
      <alignment horizontal="right" vertical="center" shrinkToFit="1"/>
    </xf>
    <xf numFmtId="202" fontId="6" fillId="18" borderId="7" xfId="2" applyNumberFormat="1" applyFont="1" applyFill="1" applyBorder="1" applyAlignment="1">
      <alignment horizontal="right" vertical="center" shrinkToFit="1"/>
    </xf>
    <xf numFmtId="38" fontId="6" fillId="18" borderId="106" xfId="2" applyFont="1" applyFill="1" applyBorder="1" applyAlignment="1">
      <alignment horizontal="right" vertical="center" shrinkToFit="1"/>
    </xf>
    <xf numFmtId="199" fontId="6" fillId="18" borderId="150" xfId="13" applyNumberFormat="1" applyFont="1" applyFill="1" applyBorder="1" applyAlignment="1">
      <alignment horizontal="center" vertical="center"/>
    </xf>
    <xf numFmtId="206" fontId="6" fillId="18" borderId="11" xfId="13" applyNumberFormat="1" applyFont="1" applyFill="1" applyBorder="1" applyAlignment="1">
      <alignment horizontal="center" vertical="center"/>
    </xf>
    <xf numFmtId="0" fontId="5" fillId="18" borderId="166" xfId="13" applyFont="1" applyFill="1" applyBorder="1" applyAlignment="1">
      <alignment horizontal="center" vertical="center"/>
    </xf>
    <xf numFmtId="0" fontId="5" fillId="19" borderId="181" xfId="13" applyFont="1" applyFill="1" applyBorder="1" applyAlignment="1">
      <alignment horizontal="center" vertical="center"/>
    </xf>
    <xf numFmtId="38" fontId="6" fillId="4" borderId="185" xfId="2" applyFont="1" applyFill="1" applyBorder="1" applyAlignment="1">
      <alignment horizontal="right" vertical="center" shrinkToFit="1"/>
    </xf>
    <xf numFmtId="38" fontId="6" fillId="4" borderId="186" xfId="2" applyFont="1" applyFill="1" applyBorder="1" applyAlignment="1">
      <alignment horizontal="right" vertical="center" shrinkToFit="1"/>
    </xf>
    <xf numFmtId="38" fontId="6" fillId="4" borderId="187" xfId="2" applyFont="1" applyFill="1" applyBorder="1" applyAlignment="1">
      <alignment horizontal="right" vertical="center" shrinkToFit="1"/>
    </xf>
    <xf numFmtId="0" fontId="6" fillId="0" borderId="188" xfId="13" applyFont="1" applyBorder="1" applyAlignment="1">
      <alignment vertical="center"/>
    </xf>
    <xf numFmtId="206" fontId="6" fillId="0" borderId="189" xfId="13" applyNumberFormat="1" applyFont="1" applyBorder="1" applyAlignment="1">
      <alignment vertical="center"/>
    </xf>
    <xf numFmtId="0" fontId="6" fillId="0" borderId="190" xfId="13" applyFont="1" applyBorder="1" applyAlignment="1">
      <alignment vertical="center"/>
    </xf>
    <xf numFmtId="0" fontId="5" fillId="0" borderId="191" xfId="13" applyFont="1" applyBorder="1"/>
    <xf numFmtId="0" fontId="5" fillId="0" borderId="0" xfId="13" applyFont="1" applyAlignment="1">
      <alignment horizontal="left" vertical="center" wrapText="1"/>
    </xf>
    <xf numFmtId="203" fontId="118" fillId="0" borderId="12" xfId="9" applyNumberFormat="1" applyFont="1" applyBorder="1" applyAlignment="1">
      <alignment horizontal="left" vertical="center"/>
    </xf>
    <xf numFmtId="0" fontId="119" fillId="0" borderId="12" xfId="13" applyFont="1" applyBorder="1" applyAlignment="1">
      <alignment horizontal="right" vertical="center" wrapText="1" shrinkToFit="1"/>
    </xf>
    <xf numFmtId="0" fontId="119" fillId="0" borderId="0" xfId="9" applyFont="1" applyAlignment="1">
      <alignment horizontal="right" vertical="center"/>
    </xf>
    <xf numFmtId="203" fontId="119" fillId="0" borderId="0" xfId="9" applyNumberFormat="1" applyFont="1" applyAlignment="1">
      <alignment horizontal="left"/>
    </xf>
    <xf numFmtId="0" fontId="5" fillId="0" borderId="0" xfId="9" applyFont="1" applyAlignment="1">
      <alignment horizontal="right"/>
    </xf>
    <xf numFmtId="0" fontId="120" fillId="0" borderId="0" xfId="6" applyFont="1">
      <alignment vertical="center"/>
    </xf>
    <xf numFmtId="0" fontId="5" fillId="0" borderId="0" xfId="9" applyFont="1" applyAlignment="1">
      <alignment horizontal="center" vertical="center" shrinkToFit="1"/>
    </xf>
    <xf numFmtId="0" fontId="5" fillId="2" borderId="47" xfId="9" applyFont="1" applyFill="1" applyBorder="1" applyAlignment="1">
      <alignment horizontal="center" vertical="center" wrapText="1" shrinkToFit="1" readingOrder="1"/>
    </xf>
    <xf numFmtId="0" fontId="5" fillId="2" borderId="46" xfId="17" applyFont="1" applyFill="1" applyBorder="1" applyAlignment="1">
      <alignment horizontal="center" vertical="center" wrapText="1"/>
    </xf>
    <xf numFmtId="38" fontId="5" fillId="4" borderId="5" xfId="2" applyFont="1" applyFill="1" applyBorder="1" applyAlignment="1">
      <alignment horizontal="right" vertical="center" wrapText="1" shrinkToFit="1" readingOrder="1"/>
    </xf>
    <xf numFmtId="38" fontId="5" fillId="4" borderId="86" xfId="2" applyFont="1" applyFill="1" applyBorder="1" applyAlignment="1">
      <alignment horizontal="right" vertical="center" wrapText="1"/>
    </xf>
    <xf numFmtId="38" fontId="5" fillId="4" borderId="47" xfId="2" applyFont="1" applyFill="1" applyBorder="1" applyAlignment="1">
      <alignment horizontal="right" vertical="center" wrapText="1" shrinkToFit="1" readingOrder="1"/>
    </xf>
    <xf numFmtId="38" fontId="5" fillId="4" borderId="86" xfId="2" applyFont="1" applyFill="1" applyBorder="1" applyAlignment="1">
      <alignment horizontal="right" vertical="center" shrinkToFit="1" readingOrder="1"/>
    </xf>
    <xf numFmtId="38" fontId="5" fillId="4" borderId="46" xfId="2" applyFont="1" applyFill="1" applyBorder="1" applyAlignment="1">
      <alignment horizontal="right" vertical="center" wrapText="1" shrinkToFit="1" readingOrder="1"/>
    </xf>
    <xf numFmtId="38" fontId="5" fillId="4" borderId="138" xfId="2" applyFont="1" applyFill="1" applyBorder="1" applyAlignment="1">
      <alignment horizontal="right" vertical="center" shrinkToFit="1" readingOrder="1"/>
    </xf>
    <xf numFmtId="38" fontId="5" fillId="4" borderId="192" xfId="2" applyFont="1" applyFill="1" applyBorder="1" applyAlignment="1">
      <alignment horizontal="right" vertical="center" shrinkToFit="1" readingOrder="1"/>
    </xf>
    <xf numFmtId="38" fontId="5" fillId="4" borderId="7" xfId="2" applyFont="1" applyFill="1" applyBorder="1" applyAlignment="1">
      <alignment horizontal="right" vertical="center" wrapText="1"/>
    </xf>
    <xf numFmtId="38" fontId="5" fillId="4" borderId="116" xfId="2" applyFont="1" applyFill="1" applyBorder="1" applyAlignment="1">
      <alignment horizontal="right" vertical="center" shrinkToFit="1" readingOrder="1"/>
    </xf>
    <xf numFmtId="38" fontId="5" fillId="4" borderId="195" xfId="2" applyFont="1" applyFill="1" applyBorder="1" applyAlignment="1">
      <alignment horizontal="right" vertical="center" shrinkToFit="1" readingOrder="1"/>
    </xf>
    <xf numFmtId="0" fontId="6" fillId="0" borderId="0" xfId="9" applyFont="1" applyAlignment="1">
      <alignment horizontal="center" vertical="center" wrapText="1"/>
    </xf>
    <xf numFmtId="0" fontId="5" fillId="0" borderId="0" xfId="17" applyFont="1" applyAlignment="1">
      <alignment vertical="center" wrapText="1"/>
    </xf>
    <xf numFmtId="0" fontId="13" fillId="0" borderId="46" xfId="17" applyFont="1" applyBorder="1" applyAlignment="1">
      <alignment horizontal="center" vertical="center" wrapText="1" shrinkToFit="1"/>
    </xf>
    <xf numFmtId="0" fontId="13" fillId="0" borderId="3" xfId="17" applyFont="1" applyBorder="1" applyAlignment="1">
      <alignment horizontal="center" vertical="center" wrapText="1" shrinkToFit="1"/>
    </xf>
    <xf numFmtId="0" fontId="6" fillId="0" borderId="0" xfId="6" applyFont="1">
      <alignment vertical="center"/>
    </xf>
    <xf numFmtId="0" fontId="13" fillId="0" borderId="0" xfId="6" applyFont="1">
      <alignment vertical="center"/>
    </xf>
    <xf numFmtId="0" fontId="13" fillId="0" borderId="8" xfId="17" applyFont="1" applyBorder="1" applyAlignment="1">
      <alignment horizontal="center" vertical="center" shrinkToFit="1"/>
    </xf>
    <xf numFmtId="202" fontId="112" fillId="5" borderId="196" xfId="0" applyNumberFormat="1" applyFont="1" applyFill="1" applyBorder="1" applyAlignment="1">
      <alignment horizontal="right" vertical="center" shrinkToFit="1"/>
    </xf>
    <xf numFmtId="0" fontId="108" fillId="0" borderId="0" xfId="0" applyFont="1" applyFill="1" applyAlignment="1">
      <alignment horizontal="right" vertical="center"/>
    </xf>
    <xf numFmtId="0" fontId="13" fillId="0" borderId="0" xfId="17" applyFont="1" applyBorder="1" applyAlignment="1">
      <alignment horizontal="center" vertical="center" shrinkToFit="1"/>
    </xf>
    <xf numFmtId="0" fontId="13" fillId="0" borderId="11" xfId="17" applyFont="1" applyBorder="1" applyAlignment="1">
      <alignment horizontal="left" vertical="center" wrapText="1"/>
    </xf>
    <xf numFmtId="0" fontId="118" fillId="3" borderId="13" xfId="9" applyFont="1" applyFill="1" applyBorder="1" applyAlignment="1">
      <alignment horizontal="center" vertical="center" wrapText="1" shrinkToFit="1" readingOrder="1"/>
    </xf>
    <xf numFmtId="202" fontId="6" fillId="5" borderId="83" xfId="0" applyNumberFormat="1" applyFont="1" applyFill="1" applyBorder="1">
      <alignment vertical="center"/>
    </xf>
    <xf numFmtId="38" fontId="119" fillId="5" borderId="83" xfId="0" applyNumberFormat="1" applyFont="1" applyFill="1" applyBorder="1">
      <alignment vertical="center"/>
    </xf>
    <xf numFmtId="0" fontId="7" fillId="0" borderId="0" xfId="6" applyFont="1" applyFill="1" applyAlignment="1">
      <alignment horizontal="left" vertical="top"/>
    </xf>
    <xf numFmtId="0" fontId="110" fillId="0" borderId="0" xfId="6" applyFont="1" applyFill="1" applyAlignment="1">
      <alignment horizontal="left" vertical="center"/>
    </xf>
    <xf numFmtId="0" fontId="119" fillId="0" borderId="48" xfId="0" applyFont="1" applyBorder="1" applyAlignment="1">
      <alignment vertical="center"/>
    </xf>
    <xf numFmtId="0" fontId="5" fillId="0" borderId="0" xfId="13" applyFont="1" applyBorder="1"/>
    <xf numFmtId="0" fontId="0" fillId="0" borderId="0" xfId="0" applyBorder="1" applyAlignment="1">
      <alignment vertical="center"/>
    </xf>
    <xf numFmtId="0" fontId="6" fillId="3" borderId="11" xfId="0" applyFont="1" applyFill="1" applyBorder="1" applyAlignment="1">
      <alignment horizontal="center"/>
    </xf>
    <xf numFmtId="203" fontId="5" fillId="0" borderId="0" xfId="9" applyNumberFormat="1" applyFont="1" applyAlignment="1">
      <alignment horizontal="left" vertical="center"/>
    </xf>
    <xf numFmtId="0" fontId="119" fillId="0" borderId="0" xfId="17" applyFont="1" applyAlignment="1">
      <alignment vertical="center"/>
    </xf>
    <xf numFmtId="0" fontId="112" fillId="3" borderId="196" xfId="0" applyFont="1" applyFill="1" applyBorder="1" applyAlignment="1">
      <alignment horizontal="center" vertical="center" shrinkToFit="1"/>
    </xf>
    <xf numFmtId="38" fontId="38" fillId="5" borderId="46" xfId="2" applyFont="1" applyFill="1" applyBorder="1" applyAlignment="1">
      <alignment horizontal="right" vertical="center"/>
    </xf>
    <xf numFmtId="38" fontId="38" fillId="5" borderId="51" xfId="0" applyNumberFormat="1" applyFont="1" applyFill="1" applyBorder="1">
      <alignment vertical="center"/>
    </xf>
    <xf numFmtId="38" fontId="38" fillId="5" borderId="7" xfId="0" applyNumberFormat="1" applyFont="1" applyFill="1" applyBorder="1">
      <alignment vertical="center"/>
    </xf>
    <xf numFmtId="38" fontId="38" fillId="5" borderId="3" xfId="0" applyNumberFormat="1" applyFont="1" applyFill="1" applyBorder="1">
      <alignment vertical="center"/>
    </xf>
    <xf numFmtId="0" fontId="0" fillId="13" borderId="0" xfId="0" applyFill="1">
      <alignment vertical="center"/>
    </xf>
    <xf numFmtId="0" fontId="4" fillId="0" borderId="6" xfId="0" applyFont="1" applyFill="1" applyBorder="1" applyAlignment="1">
      <alignment horizontal="center" vertical="center" wrapText="1"/>
    </xf>
    <xf numFmtId="0" fontId="113" fillId="0" borderId="0" xfId="6" applyFont="1">
      <alignment vertical="center"/>
    </xf>
    <xf numFmtId="0" fontId="7" fillId="0" borderId="0" xfId="6" applyFont="1" applyAlignment="1">
      <alignment horizontal="right" vertical="center"/>
    </xf>
    <xf numFmtId="0" fontId="7" fillId="0" borderId="0" xfId="6" applyFont="1" applyAlignment="1"/>
    <xf numFmtId="0" fontId="6" fillId="0" borderId="0" xfId="6" applyFont="1" applyAlignment="1"/>
    <xf numFmtId="0" fontId="6" fillId="0" borderId="0" xfId="6" applyFont="1" applyAlignment="1">
      <alignment horizontal="left" vertical="center"/>
    </xf>
    <xf numFmtId="0" fontId="108" fillId="0" borderId="0" xfId="6" applyFont="1" applyAlignment="1">
      <alignment horizontal="center" vertical="center"/>
    </xf>
    <xf numFmtId="0" fontId="6" fillId="0" borderId="12" xfId="6" applyFont="1" applyBorder="1" applyAlignment="1">
      <alignment horizontal="right" vertical="center"/>
    </xf>
    <xf numFmtId="0" fontId="124" fillId="0" borderId="0" xfId="6" applyFont="1" applyAlignment="1">
      <alignment horizontal="center" vertical="center"/>
    </xf>
    <xf numFmtId="0" fontId="6" fillId="0" borderId="0" xfId="6" applyFont="1" applyAlignment="1">
      <alignment horizontal="center" vertical="center"/>
    </xf>
    <xf numFmtId="206" fontId="6" fillId="7" borderId="78" xfId="6" applyNumberFormat="1" applyFont="1" applyFill="1" applyBorder="1" applyAlignment="1">
      <alignment horizontal="center" vertical="center" wrapText="1"/>
    </xf>
    <xf numFmtId="207" fontId="6" fillId="7" borderId="78" xfId="6" applyNumberFormat="1" applyFont="1" applyFill="1" applyBorder="1" applyAlignment="1">
      <alignment horizontal="center" vertical="center" shrinkToFit="1"/>
    </xf>
    <xf numFmtId="209" fontId="6" fillId="7" borderId="78" xfId="6" applyNumberFormat="1" applyFont="1" applyFill="1" applyBorder="1" applyAlignment="1">
      <alignment horizontal="center" vertical="center" shrinkToFit="1"/>
    </xf>
    <xf numFmtId="210" fontId="6" fillId="4" borderId="78" xfId="6" applyNumberFormat="1" applyFont="1" applyFill="1" applyBorder="1" applyAlignment="1">
      <alignment horizontal="center" vertical="center" shrinkToFit="1"/>
    </xf>
    <xf numFmtId="0" fontId="6" fillId="7" borderId="78" xfId="6" applyFont="1" applyFill="1" applyBorder="1" applyAlignment="1">
      <alignment horizontal="center" vertical="center" wrapText="1"/>
    </xf>
    <xf numFmtId="199" fontId="126" fillId="4" borderId="44" xfId="6" applyNumberFormat="1" applyFont="1" applyFill="1" applyBorder="1" applyAlignment="1">
      <alignment horizontal="left" vertical="center" wrapText="1" shrinkToFit="1"/>
    </xf>
    <xf numFmtId="0" fontId="13" fillId="7" borderId="78" xfId="6" applyFont="1" applyFill="1" applyBorder="1" applyAlignment="1">
      <alignment vertical="center" wrapText="1"/>
    </xf>
    <xf numFmtId="0" fontId="6" fillId="0" borderId="180" xfId="6" applyFont="1" applyBorder="1" applyAlignment="1">
      <alignment horizontal="center" vertical="center"/>
    </xf>
    <xf numFmtId="206" fontId="6" fillId="7" borderId="44" xfId="6" applyNumberFormat="1" applyFont="1" applyFill="1" applyBorder="1" applyAlignment="1">
      <alignment horizontal="center" vertical="center" wrapText="1"/>
    </xf>
    <xf numFmtId="207" fontId="6" fillId="7" borderId="44" xfId="6" applyNumberFormat="1" applyFont="1" applyFill="1" applyBorder="1" applyAlignment="1">
      <alignment horizontal="center" vertical="center" shrinkToFit="1"/>
    </xf>
    <xf numFmtId="209" fontId="6" fillId="7" borderId="44" xfId="6" applyNumberFormat="1" applyFont="1" applyFill="1" applyBorder="1" applyAlignment="1">
      <alignment horizontal="center" vertical="center" shrinkToFit="1"/>
    </xf>
    <xf numFmtId="210" fontId="6" fillId="4" borderId="44" xfId="6" applyNumberFormat="1" applyFont="1" applyFill="1" applyBorder="1" applyAlignment="1">
      <alignment horizontal="center" vertical="center" shrinkToFit="1"/>
    </xf>
    <xf numFmtId="0" fontId="6" fillId="7" borderId="44" xfId="6" applyFont="1" applyFill="1" applyBorder="1" applyAlignment="1">
      <alignment horizontal="center" vertical="center" wrapText="1"/>
    </xf>
    <xf numFmtId="0" fontId="13" fillId="7" borderId="44" xfId="6" applyFont="1" applyFill="1" applyBorder="1" applyAlignment="1">
      <alignment vertical="center" wrapText="1"/>
    </xf>
    <xf numFmtId="207" fontId="6" fillId="7" borderId="202" xfId="6" applyNumberFormat="1" applyFont="1" applyFill="1" applyBorder="1" applyAlignment="1">
      <alignment horizontal="center" vertical="center" shrinkToFit="1"/>
    </xf>
    <xf numFmtId="209" fontId="6" fillId="7" borderId="202" xfId="6" applyNumberFormat="1" applyFont="1" applyFill="1" applyBorder="1" applyAlignment="1">
      <alignment horizontal="center" vertical="center" shrinkToFit="1"/>
    </xf>
    <xf numFmtId="0" fontId="6" fillId="7" borderId="202" xfId="6" applyFont="1" applyFill="1" applyBorder="1" applyAlignment="1">
      <alignment horizontal="center" vertical="center" wrapText="1"/>
    </xf>
    <xf numFmtId="0" fontId="13" fillId="7" borderId="202" xfId="6" applyFont="1" applyFill="1" applyBorder="1" applyAlignment="1">
      <alignment vertical="center" wrapText="1"/>
    </xf>
    <xf numFmtId="206" fontId="6" fillId="7" borderId="202" xfId="6" applyNumberFormat="1" applyFont="1" applyFill="1" applyBorder="1" applyAlignment="1">
      <alignment horizontal="center" vertical="center" wrapText="1"/>
    </xf>
    <xf numFmtId="206" fontId="6" fillId="18" borderId="202" xfId="6" applyNumberFormat="1" applyFont="1" applyFill="1" applyBorder="1" applyAlignment="1">
      <alignment horizontal="center" vertical="center" wrapText="1"/>
    </xf>
    <xf numFmtId="207" fontId="6" fillId="18" borderId="202" xfId="6" applyNumberFormat="1" applyFont="1" applyFill="1" applyBorder="1" applyAlignment="1">
      <alignment horizontal="center" vertical="center" shrinkToFit="1"/>
    </xf>
    <xf numFmtId="211" fontId="6" fillId="18" borderId="44" xfId="6" applyNumberFormat="1" applyFont="1" applyFill="1" applyBorder="1" applyAlignment="1">
      <alignment horizontal="center" vertical="center" wrapText="1"/>
    </xf>
    <xf numFmtId="208" fontId="123" fillId="18" borderId="202" xfId="6" applyNumberFormat="1" applyFont="1" applyFill="1" applyBorder="1" applyAlignment="1">
      <alignment horizontal="center" vertical="center"/>
    </xf>
    <xf numFmtId="210" fontId="6" fillId="18" borderId="202" xfId="6" applyNumberFormat="1" applyFont="1" applyFill="1" applyBorder="1" applyAlignment="1">
      <alignment horizontal="center" vertical="center" wrapText="1"/>
    </xf>
    <xf numFmtId="0" fontId="6" fillId="18" borderId="202" xfId="6" applyFont="1" applyFill="1" applyBorder="1" applyAlignment="1">
      <alignment horizontal="center" vertical="center" wrapText="1"/>
    </xf>
    <xf numFmtId="199" fontId="5" fillId="18" borderId="44" xfId="6" applyNumberFormat="1" applyFont="1" applyFill="1" applyBorder="1" applyAlignment="1">
      <alignment horizontal="left" vertical="center" wrapText="1" shrinkToFit="1"/>
    </xf>
    <xf numFmtId="0" fontId="13" fillId="18" borderId="202" xfId="6" applyFont="1" applyFill="1" applyBorder="1" applyAlignment="1">
      <alignment vertical="center" wrapText="1"/>
    </xf>
    <xf numFmtId="206" fontId="6" fillId="0" borderId="0" xfId="6" applyNumberFormat="1" applyFont="1" applyAlignment="1">
      <alignment horizontal="center" vertical="center" wrapText="1"/>
    </xf>
    <xf numFmtId="207" fontId="6" fillId="0" borderId="0" xfId="6" applyNumberFormat="1" applyFont="1" applyAlignment="1">
      <alignment horizontal="center" vertical="center" shrinkToFit="1"/>
    </xf>
    <xf numFmtId="211" fontId="6" fillId="0" borderId="0" xfId="6" applyNumberFormat="1" applyFont="1" applyAlignment="1">
      <alignment horizontal="center" vertical="center" wrapText="1"/>
    </xf>
    <xf numFmtId="210" fontId="6" fillId="0" borderId="0" xfId="6" applyNumberFormat="1" applyFont="1" applyAlignment="1">
      <alignment horizontal="center" vertical="center" wrapText="1"/>
    </xf>
    <xf numFmtId="0" fontId="6" fillId="0" borderId="0" xfId="6" applyFont="1" applyAlignment="1">
      <alignment horizontal="center" vertical="center" wrapText="1"/>
    </xf>
    <xf numFmtId="199" fontId="6" fillId="0" borderId="0" xfId="6" applyNumberFormat="1" applyFont="1" applyAlignment="1">
      <alignment horizontal="left" vertical="center" shrinkToFit="1"/>
    </xf>
    <xf numFmtId="199" fontId="126" fillId="0" borderId="0" xfId="6" applyNumberFormat="1" applyFont="1" applyAlignment="1">
      <alignment horizontal="left" vertical="center" wrapText="1" shrinkToFit="1"/>
    </xf>
    <xf numFmtId="0" fontId="6" fillId="0" borderId="0" xfId="6" applyFont="1" applyAlignment="1">
      <alignment vertical="center" wrapText="1"/>
    </xf>
    <xf numFmtId="199" fontId="6" fillId="0" borderId="0" xfId="6" applyNumberFormat="1" applyFont="1" applyAlignment="1">
      <alignment horizontal="center" vertical="center" wrapText="1"/>
    </xf>
    <xf numFmtId="199" fontId="6" fillId="0" borderId="0" xfId="6" applyNumberFormat="1" applyFont="1" applyAlignment="1">
      <alignment horizontal="right" vertical="center" wrapText="1"/>
    </xf>
    <xf numFmtId="0" fontId="6" fillId="0" borderId="0" xfId="6" applyFont="1">
      <alignment vertical="center"/>
    </xf>
    <xf numFmtId="0" fontId="21" fillId="0" borderId="0" xfId="5">
      <alignment vertical="center"/>
    </xf>
    <xf numFmtId="0" fontId="21" fillId="0" borderId="0" xfId="5" applyAlignment="1">
      <alignment vertical="center" wrapText="1"/>
    </xf>
    <xf numFmtId="0" fontId="54" fillId="0" borderId="0" xfId="5" applyFont="1">
      <alignment vertical="center"/>
    </xf>
    <xf numFmtId="0" fontId="128" fillId="0" borderId="46" xfId="5" applyFont="1" applyBorder="1" applyAlignment="1">
      <alignment vertical="center" wrapText="1"/>
    </xf>
    <xf numFmtId="0" fontId="129" fillId="20" borderId="46" xfId="5" applyFont="1" applyFill="1" applyBorder="1" applyAlignment="1">
      <alignment horizontal="center" vertical="center" wrapText="1"/>
    </xf>
    <xf numFmtId="0" fontId="129" fillId="0" borderId="0" xfId="5" applyFont="1" applyAlignment="1">
      <alignment horizontal="left" vertical="center"/>
    </xf>
    <xf numFmtId="0" fontId="128" fillId="20" borderId="46" xfId="5" applyFont="1" applyFill="1" applyBorder="1" applyAlignment="1">
      <alignment horizontal="center" vertical="center"/>
    </xf>
    <xf numFmtId="0" fontId="128" fillId="0" borderId="0" xfId="5" applyFont="1" applyAlignment="1">
      <alignment horizontal="left" vertical="center"/>
    </xf>
    <xf numFmtId="0" fontId="130" fillId="0" borderId="0" xfId="5" applyFont="1">
      <alignment vertical="center"/>
    </xf>
    <xf numFmtId="0" fontId="128" fillId="0" borderId="0" xfId="5" applyFont="1">
      <alignment vertical="center"/>
    </xf>
    <xf numFmtId="0" fontId="128" fillId="0" borderId="0" xfId="5" applyFont="1" applyAlignment="1">
      <alignment vertical="center" wrapText="1"/>
    </xf>
    <xf numFmtId="0" fontId="128" fillId="0" borderId="0" xfId="5" applyFont="1" applyAlignment="1">
      <alignment horizontal="center" vertical="center"/>
    </xf>
    <xf numFmtId="0" fontId="130" fillId="0" borderId="46" xfId="5" applyFont="1" applyBorder="1" applyAlignment="1">
      <alignment horizontal="center" vertical="center" wrapText="1"/>
    </xf>
    <xf numFmtId="0" fontId="128" fillId="0" borderId="46" xfId="5" applyFont="1" applyBorder="1" applyAlignment="1">
      <alignment horizontal="center" vertical="center" wrapText="1"/>
    </xf>
    <xf numFmtId="0" fontId="129" fillId="20" borderId="47" xfId="5" applyFont="1" applyFill="1" applyBorder="1" applyAlignment="1">
      <alignment horizontal="center" vertical="center" wrapText="1"/>
    </xf>
    <xf numFmtId="0" fontId="130" fillId="0" borderId="203" xfId="5" applyFont="1" applyBorder="1" applyAlignment="1">
      <alignment vertical="center" wrapText="1"/>
    </xf>
    <xf numFmtId="0" fontId="130" fillId="0" borderId="204" xfId="5" applyFont="1" applyBorder="1" applyAlignment="1">
      <alignment vertical="center" wrapText="1"/>
    </xf>
    <xf numFmtId="0" fontId="128" fillId="0" borderId="46" xfId="5" applyFont="1" applyBorder="1" applyAlignment="1">
      <alignment vertical="top" wrapText="1"/>
    </xf>
    <xf numFmtId="0" fontId="128" fillId="0" borderId="46" xfId="5" applyFont="1" applyBorder="1" applyAlignment="1">
      <alignment vertical="top"/>
    </xf>
    <xf numFmtId="0" fontId="128" fillId="20" borderId="47" xfId="5" applyFont="1" applyFill="1" applyBorder="1" applyAlignment="1">
      <alignment horizontal="center" vertical="center"/>
    </xf>
    <xf numFmtId="0" fontId="130" fillId="0" borderId="46" xfId="5" applyFont="1" applyBorder="1" applyAlignment="1">
      <alignment vertical="center" wrapText="1"/>
    </xf>
    <xf numFmtId="0" fontId="130" fillId="0" borderId="7" xfId="5" applyFont="1" applyBorder="1">
      <alignment vertical="center"/>
    </xf>
    <xf numFmtId="0" fontId="130" fillId="0" borderId="135" xfId="5" applyFont="1" applyBorder="1" applyAlignment="1">
      <alignment vertical="center" wrapText="1"/>
    </xf>
    <xf numFmtId="0" fontId="130" fillId="0" borderId="136" xfId="5" applyFont="1" applyBorder="1" applyAlignment="1">
      <alignment vertical="center" wrapText="1"/>
    </xf>
    <xf numFmtId="0" fontId="130" fillId="0" borderId="205" xfId="5" applyFont="1" applyBorder="1" applyAlignment="1">
      <alignment vertical="center" wrapText="1"/>
    </xf>
    <xf numFmtId="0" fontId="128" fillId="0" borderId="46" xfId="5" applyFont="1" applyBorder="1" applyAlignment="1">
      <alignment horizontal="left" vertical="top"/>
    </xf>
    <xf numFmtId="0" fontId="130" fillId="0" borderId="7" xfId="5" applyFont="1" applyBorder="1" applyAlignment="1">
      <alignment vertical="center" wrapText="1"/>
    </xf>
    <xf numFmtId="0" fontId="58" fillId="0" borderId="0" xfId="5" applyFont="1">
      <alignment vertical="center"/>
    </xf>
    <xf numFmtId="0" fontId="58" fillId="0" borderId="0" xfId="5" applyFont="1" applyAlignment="1">
      <alignment vertical="center" wrapText="1"/>
    </xf>
    <xf numFmtId="0" fontId="58" fillId="0" borderId="0" xfId="5" applyFont="1" applyAlignment="1">
      <alignment horizontal="center" vertical="center"/>
    </xf>
    <xf numFmtId="0" fontId="128" fillId="0" borderId="0" xfId="5" applyFont="1" applyAlignment="1">
      <alignment horizontal="left" vertical="center" indent="1"/>
    </xf>
    <xf numFmtId="0" fontId="128" fillId="0" borderId="46" xfId="5" applyFont="1" applyBorder="1" applyAlignment="1">
      <alignment vertical="center" wrapText="1" shrinkToFit="1"/>
    </xf>
    <xf numFmtId="0" fontId="128" fillId="20" borderId="46" xfId="5" applyFont="1" applyFill="1" applyBorder="1" applyAlignment="1">
      <alignment horizontal="center" vertical="center" wrapText="1"/>
    </xf>
    <xf numFmtId="0" fontId="131" fillId="0" borderId="46" xfId="5" applyFont="1" applyBorder="1" applyAlignment="1">
      <alignment vertical="center" wrapText="1"/>
    </xf>
    <xf numFmtId="0" fontId="130" fillId="0" borderId="46" xfId="5" applyFont="1" applyBorder="1">
      <alignment vertical="center"/>
    </xf>
    <xf numFmtId="0" fontId="54" fillId="0" borderId="0" xfId="5" applyFont="1" applyAlignment="1">
      <alignment vertical="center" wrapText="1"/>
    </xf>
    <xf numFmtId="0" fontId="54" fillId="0" borderId="0" xfId="5" applyFont="1" applyAlignment="1">
      <alignment horizontal="center" vertical="center"/>
    </xf>
    <xf numFmtId="0" fontId="128" fillId="0" borderId="46" xfId="5" applyFont="1" applyBorder="1" applyAlignment="1">
      <alignment horizontal="left" vertical="center" wrapText="1"/>
    </xf>
    <xf numFmtId="0" fontId="128" fillId="0" borderId="49" xfId="5" applyFont="1" applyBorder="1" applyAlignment="1">
      <alignment horizontal="left" vertical="center" wrapText="1"/>
    </xf>
    <xf numFmtId="0" fontId="54" fillId="0" borderId="0" xfId="5" applyFont="1" applyAlignment="1">
      <alignment horizontal="left" vertical="center" wrapText="1"/>
    </xf>
    <xf numFmtId="0" fontId="128" fillId="0" borderId="3" xfId="5" applyFont="1" applyBorder="1" applyAlignment="1">
      <alignment vertical="center" wrapText="1"/>
    </xf>
    <xf numFmtId="0" fontId="130" fillId="0" borderId="135" xfId="5" applyFont="1" applyBorder="1">
      <alignment vertical="center"/>
    </xf>
    <xf numFmtId="0" fontId="130" fillId="0" borderId="136" xfId="5" applyFont="1" applyBorder="1">
      <alignment vertical="center"/>
    </xf>
    <xf numFmtId="0" fontId="130" fillId="0" borderId="51" xfId="5" applyFont="1" applyBorder="1">
      <alignment vertical="center"/>
    </xf>
    <xf numFmtId="0" fontId="130" fillId="0" borderId="3" xfId="5" applyFont="1" applyBorder="1">
      <alignment vertical="center"/>
    </xf>
    <xf numFmtId="0" fontId="130" fillId="0" borderId="205" xfId="5" applyFont="1" applyBorder="1">
      <alignment vertical="center"/>
    </xf>
    <xf numFmtId="0" fontId="130" fillId="0" borderId="203" xfId="5" applyFont="1" applyBorder="1">
      <alignment vertical="center"/>
    </xf>
    <xf numFmtId="0" fontId="54" fillId="0" borderId="0" xfId="5" applyFont="1" applyAlignment="1">
      <alignment horizontal="left" vertical="center" indent="1"/>
    </xf>
    <xf numFmtId="0" fontId="130" fillId="0" borderId="46" xfId="5" applyFont="1" applyBorder="1" applyAlignment="1">
      <alignment horizontal="center" vertical="center"/>
    </xf>
    <xf numFmtId="0" fontId="130" fillId="0" borderId="204" xfId="5" applyFont="1" applyBorder="1">
      <alignment vertical="center"/>
    </xf>
    <xf numFmtId="0" fontId="134" fillId="7" borderId="9" xfId="18" applyFont="1" applyFill="1" applyBorder="1">
      <alignment vertical="center"/>
    </xf>
    <xf numFmtId="0" fontId="132" fillId="7" borderId="6" xfId="18" applyFont="1" applyFill="1" applyBorder="1">
      <alignment vertical="center"/>
    </xf>
    <xf numFmtId="0" fontId="132" fillId="7" borderId="50" xfId="18" applyFont="1" applyFill="1" applyBorder="1">
      <alignment vertical="center"/>
    </xf>
    <xf numFmtId="0" fontId="132" fillId="0" borderId="0" xfId="6" applyFont="1">
      <alignment vertical="center"/>
    </xf>
    <xf numFmtId="0" fontId="132" fillId="5" borderId="46" xfId="6" applyFont="1" applyFill="1" applyBorder="1" applyAlignment="1">
      <alignment vertical="center" wrapText="1"/>
    </xf>
    <xf numFmtId="0" fontId="132" fillId="5" borderId="47" xfId="6" applyFont="1" applyFill="1" applyBorder="1" applyAlignment="1">
      <alignment vertical="center" wrapText="1"/>
    </xf>
    <xf numFmtId="0" fontId="132" fillId="5" borderId="46" xfId="6" applyFont="1" applyFill="1" applyBorder="1" applyAlignment="1">
      <alignment horizontal="center" vertical="center" wrapText="1"/>
    </xf>
    <xf numFmtId="0" fontId="132" fillId="5" borderId="48" xfId="6" applyFont="1" applyFill="1" applyBorder="1" applyAlignment="1">
      <alignment vertical="center" wrapText="1" shrinkToFit="1"/>
    </xf>
    <xf numFmtId="0" fontId="133" fillId="5" borderId="209" xfId="5" applyFont="1" applyFill="1" applyBorder="1" applyAlignment="1">
      <alignment horizontal="center" vertical="center"/>
    </xf>
    <xf numFmtId="0" fontId="133" fillId="5" borderId="135" xfId="5" applyFont="1" applyFill="1" applyBorder="1" applyAlignment="1">
      <alignment horizontal="center" vertical="center"/>
    </xf>
    <xf numFmtId="0" fontId="132" fillId="0" borderId="135" xfId="6" applyFont="1" applyBorder="1">
      <alignment vertical="center"/>
    </xf>
    <xf numFmtId="0" fontId="132" fillId="0" borderId="210" xfId="6" applyFont="1" applyBorder="1">
      <alignment vertical="center"/>
    </xf>
    <xf numFmtId="0" fontId="132" fillId="0" borderId="51" xfId="6" applyFont="1" applyBorder="1">
      <alignment vertical="center"/>
    </xf>
    <xf numFmtId="0" fontId="133" fillId="0" borderId="6" xfId="6" applyFont="1" applyBorder="1" applyAlignment="1">
      <alignment vertical="center" wrapText="1"/>
    </xf>
    <xf numFmtId="0" fontId="133" fillId="0" borderId="212" xfId="5" applyFont="1" applyBorder="1">
      <alignment vertical="center"/>
    </xf>
    <xf numFmtId="0" fontId="133" fillId="0" borderId="205" xfId="5" applyFont="1" applyBorder="1">
      <alignment vertical="center"/>
    </xf>
    <xf numFmtId="0" fontId="11" fillId="0" borderId="213" xfId="6" applyFont="1" applyBorder="1" applyAlignment="1">
      <alignment vertical="center" wrapText="1"/>
    </xf>
    <xf numFmtId="0" fontId="132" fillId="0" borderId="3" xfId="6" applyFont="1" applyBorder="1">
      <alignment vertical="center"/>
    </xf>
    <xf numFmtId="0" fontId="132" fillId="0" borderId="5" xfId="6" applyFont="1" applyBorder="1">
      <alignment vertical="center"/>
    </xf>
    <xf numFmtId="0" fontId="132" fillId="0" borderId="205" xfId="6" applyFont="1" applyBorder="1">
      <alignment vertical="center"/>
    </xf>
    <xf numFmtId="0" fontId="132" fillId="0" borderId="214" xfId="6" applyFont="1" applyBorder="1">
      <alignment vertical="center"/>
    </xf>
    <xf numFmtId="0" fontId="132" fillId="0" borderId="204" xfId="6" applyFont="1" applyBorder="1">
      <alignment vertical="center"/>
    </xf>
    <xf numFmtId="0" fontId="133" fillId="0" borderId="215" xfId="6" applyFont="1" applyBorder="1">
      <alignment vertical="center"/>
    </xf>
    <xf numFmtId="0" fontId="132" fillId="0" borderId="136" xfId="6" applyFont="1" applyBorder="1">
      <alignment vertical="center"/>
    </xf>
    <xf numFmtId="0" fontId="132" fillId="0" borderId="50" xfId="6" applyFont="1" applyBorder="1">
      <alignment vertical="center"/>
    </xf>
    <xf numFmtId="0" fontId="132" fillId="0" borderId="9" xfId="6" applyFont="1" applyBorder="1">
      <alignment vertical="center"/>
    </xf>
    <xf numFmtId="0" fontId="132" fillId="0" borderId="8" xfId="6" applyFont="1" applyBorder="1">
      <alignment vertical="center"/>
    </xf>
    <xf numFmtId="0" fontId="132" fillId="0" borderId="216" xfId="6" applyFont="1" applyBorder="1">
      <alignment vertical="center"/>
    </xf>
    <xf numFmtId="0" fontId="132" fillId="0" borderId="11" xfId="18" applyFont="1" applyBorder="1">
      <alignment vertical="center"/>
    </xf>
    <xf numFmtId="0" fontId="132" fillId="0" borderId="0" xfId="18" applyFont="1">
      <alignment vertical="center"/>
    </xf>
    <xf numFmtId="0" fontId="132" fillId="0" borderId="8" xfId="18" applyFont="1" applyBorder="1">
      <alignment vertical="center"/>
    </xf>
    <xf numFmtId="0" fontId="132" fillId="0" borderId="217" xfId="6" applyFont="1" applyBorder="1">
      <alignment vertical="center"/>
    </xf>
    <xf numFmtId="0" fontId="132" fillId="0" borderId="11" xfId="6" applyFont="1" applyBorder="1">
      <alignment vertical="center"/>
    </xf>
    <xf numFmtId="0" fontId="136" fillId="0" borderId="11" xfId="18" applyFont="1" applyBorder="1" applyAlignment="1">
      <alignment horizontal="left" vertical="center" indent="2"/>
    </xf>
    <xf numFmtId="0" fontId="136" fillId="0" borderId="0" xfId="18" applyFont="1" applyAlignment="1">
      <alignment horizontal="left" vertical="center" indent="2"/>
    </xf>
    <xf numFmtId="0" fontId="136" fillId="0" borderId="8" xfId="18" applyFont="1" applyBorder="1" applyAlignment="1">
      <alignment horizontal="left" vertical="center" indent="2"/>
    </xf>
    <xf numFmtId="0" fontId="132" fillId="0" borderId="11" xfId="18" applyFont="1" applyBorder="1" applyAlignment="1">
      <alignment horizontal="left" vertical="center" indent="2"/>
    </xf>
    <xf numFmtId="0" fontId="132" fillId="0" borderId="0" xfId="18" applyFont="1" applyAlignment="1">
      <alignment horizontal="left" vertical="center" indent="2"/>
    </xf>
    <xf numFmtId="0" fontId="132" fillId="0" borderId="8" xfId="18" applyFont="1" applyBorder="1" applyAlignment="1">
      <alignment horizontal="left" vertical="center" indent="2"/>
    </xf>
    <xf numFmtId="0" fontId="132" fillId="0" borderId="11" xfId="18" applyFont="1" applyBorder="1" applyAlignment="1">
      <alignment horizontal="left" vertical="center" indent="1"/>
    </xf>
    <xf numFmtId="0" fontId="132" fillId="0" borderId="0" xfId="18" applyFont="1" applyAlignment="1">
      <alignment horizontal="left" vertical="center" indent="1"/>
    </xf>
    <xf numFmtId="0" fontId="132" fillId="0" borderId="8" xfId="18" applyFont="1" applyBorder="1" applyAlignment="1">
      <alignment horizontal="left" vertical="center" indent="1"/>
    </xf>
    <xf numFmtId="0" fontId="132" fillId="0" borderId="5" xfId="18" applyFont="1" applyBorder="1" applyAlignment="1">
      <alignment horizontal="left" vertical="center" indent="2"/>
    </xf>
    <xf numFmtId="0" fontId="132" fillId="0" borderId="12" xfId="18" applyFont="1" applyBorder="1" applyAlignment="1">
      <alignment horizontal="left" vertical="center" indent="1"/>
    </xf>
    <xf numFmtId="0" fontId="132" fillId="0" borderId="13" xfId="18" applyFont="1" applyBorder="1" applyAlignment="1">
      <alignment horizontal="left" vertical="center" indent="1"/>
    </xf>
    <xf numFmtId="0" fontId="132" fillId="21" borderId="218" xfId="6" applyFont="1" applyFill="1" applyBorder="1" applyAlignment="1">
      <alignment horizontal="center" vertical="center" shrinkToFit="1"/>
    </xf>
    <xf numFmtId="0" fontId="133" fillId="0" borderId="204" xfId="5" applyFont="1" applyBorder="1">
      <alignment vertical="center"/>
    </xf>
    <xf numFmtId="0" fontId="133" fillId="5" borderId="211" xfId="5" applyFont="1" applyFill="1" applyBorder="1" applyAlignment="1">
      <alignment horizontal="center" vertical="center"/>
    </xf>
    <xf numFmtId="0" fontId="132" fillId="0" borderId="0" xfId="6" applyFont="1" applyAlignment="1">
      <alignment horizontal="center" vertical="center"/>
    </xf>
    <xf numFmtId="0" fontId="133" fillId="0" borderId="205" xfId="5" applyFont="1" applyBorder="1" applyAlignment="1">
      <alignment vertical="center" shrinkToFit="1"/>
    </xf>
    <xf numFmtId="0" fontId="133" fillId="0" borderId="219" xfId="5" applyFont="1" applyBorder="1" applyAlignment="1">
      <alignment vertical="center" shrinkToFit="1"/>
    </xf>
    <xf numFmtId="0" fontId="133" fillId="0" borderId="0" xfId="5" applyFont="1">
      <alignment vertical="center"/>
    </xf>
    <xf numFmtId="0" fontId="132" fillId="21" borderId="46" xfId="6" applyFont="1" applyFill="1" applyBorder="1" applyAlignment="1">
      <alignment horizontal="center" vertical="center" shrinkToFit="1"/>
    </xf>
    <xf numFmtId="0" fontId="133" fillId="0" borderId="203" xfId="5" applyFont="1" applyBorder="1">
      <alignment vertical="center"/>
    </xf>
    <xf numFmtId="0" fontId="132" fillId="7" borderId="220" xfId="6" applyFont="1" applyFill="1" applyBorder="1">
      <alignment vertical="center"/>
    </xf>
    <xf numFmtId="0" fontId="132" fillId="0" borderId="11" xfId="6" applyFont="1" applyBorder="1" applyAlignment="1">
      <alignment horizontal="center" vertical="center"/>
    </xf>
    <xf numFmtId="0" fontId="132" fillId="0" borderId="221" xfId="6" applyFont="1" applyBorder="1" applyAlignment="1">
      <alignment vertical="center" shrinkToFit="1"/>
    </xf>
    <xf numFmtId="0" fontId="132" fillId="0" borderId="11" xfId="6" applyFont="1" applyBorder="1" applyAlignment="1">
      <alignment vertical="center" shrinkToFit="1"/>
    </xf>
    <xf numFmtId="0" fontId="132" fillId="0" borderId="0" xfId="6" applyFont="1" applyAlignment="1">
      <alignment vertical="center" shrinkToFit="1"/>
    </xf>
    <xf numFmtId="0" fontId="132" fillId="0" borderId="214" xfId="6" applyFont="1" applyBorder="1" applyAlignment="1">
      <alignment vertical="center" shrinkToFit="1"/>
    </xf>
    <xf numFmtId="0" fontId="132" fillId="0" borderId="217" xfId="6" applyFont="1" applyBorder="1" applyAlignment="1">
      <alignment vertical="center" shrinkToFit="1"/>
    </xf>
    <xf numFmtId="0" fontId="132" fillId="7" borderId="0" xfId="6" applyFont="1" applyFill="1">
      <alignment vertical="center"/>
    </xf>
    <xf numFmtId="0" fontId="133" fillId="0" borderId="222" xfId="5" applyFont="1" applyBorder="1">
      <alignment vertical="center"/>
    </xf>
    <xf numFmtId="0" fontId="132" fillId="7" borderId="223" xfId="6" applyFont="1" applyFill="1" applyBorder="1">
      <alignment vertical="center"/>
    </xf>
    <xf numFmtId="0" fontId="132" fillId="7" borderId="224" xfId="6" applyFont="1" applyFill="1" applyBorder="1">
      <alignment vertical="center"/>
    </xf>
    <xf numFmtId="0" fontId="137" fillId="22" borderId="0" xfId="5" applyFont="1" applyFill="1">
      <alignment vertical="center"/>
    </xf>
    <xf numFmtId="0" fontId="137" fillId="22" borderId="0" xfId="6" applyFont="1" applyFill="1">
      <alignment vertical="center"/>
    </xf>
    <xf numFmtId="38" fontId="10" fillId="15" borderId="46" xfId="0" applyNumberFormat="1" applyFont="1" applyFill="1" applyBorder="1" applyAlignment="1">
      <alignment vertical="center" shrinkToFit="1"/>
    </xf>
    <xf numFmtId="0" fontId="0" fillId="0" borderId="49" xfId="0" applyBorder="1" applyAlignment="1">
      <alignment vertical="center" wrapText="1"/>
    </xf>
    <xf numFmtId="0" fontId="83" fillId="0" borderId="47" xfId="0" applyFont="1" applyBorder="1" applyAlignment="1">
      <alignment vertical="center"/>
    </xf>
    <xf numFmtId="0" fontId="0" fillId="0" borderId="47" xfId="0" applyFont="1" applyBorder="1" applyAlignment="1">
      <alignment vertical="center"/>
    </xf>
    <xf numFmtId="0" fontId="0" fillId="0" borderId="48" xfId="0" applyFont="1" applyBorder="1" applyAlignment="1">
      <alignment vertical="center"/>
    </xf>
    <xf numFmtId="0" fontId="0" fillId="0" borderId="46" xfId="0" applyFont="1" applyBorder="1" applyAlignment="1">
      <alignment vertical="center"/>
    </xf>
    <xf numFmtId="38" fontId="10" fillId="13" borderId="46" xfId="2" applyFont="1" applyFill="1" applyBorder="1" applyAlignment="1">
      <alignment vertical="center" wrapText="1"/>
    </xf>
    <xf numFmtId="0" fontId="0" fillId="0" borderId="47" xfId="0" applyBorder="1" applyAlignment="1">
      <alignment vertical="center"/>
    </xf>
    <xf numFmtId="0" fontId="83" fillId="0" borderId="11" xfId="0" applyFont="1" applyBorder="1" applyAlignment="1">
      <alignment vertical="center"/>
    </xf>
    <xf numFmtId="0" fontId="83" fillId="0" borderId="0" xfId="0" applyFont="1" applyBorder="1" applyAlignment="1">
      <alignment vertical="center"/>
    </xf>
    <xf numFmtId="0" fontId="83" fillId="0" borderId="46" xfId="0" applyFont="1" applyBorder="1" applyAlignment="1">
      <alignment horizontal="left" vertical="center" shrinkToFit="1"/>
    </xf>
    <xf numFmtId="0" fontId="10" fillId="15" borderId="48" xfId="0" applyFont="1" applyFill="1" applyBorder="1" applyAlignment="1">
      <alignment horizontal="left" vertical="center" wrapText="1"/>
    </xf>
    <xf numFmtId="0" fontId="6" fillId="0" borderId="0" xfId="6" applyFont="1" applyBorder="1" applyAlignment="1">
      <alignment horizontal="right" vertical="center"/>
    </xf>
    <xf numFmtId="0" fontId="6" fillId="5" borderId="12" xfId="6" applyFont="1" applyFill="1" applyBorder="1" applyAlignment="1">
      <alignment horizontal="left" vertical="center"/>
    </xf>
    <xf numFmtId="0" fontId="9" fillId="0" borderId="0" xfId="0" applyFont="1" applyAlignment="1">
      <alignment vertical="center"/>
    </xf>
    <xf numFmtId="58" fontId="8" fillId="0" borderId="0" xfId="0" applyNumberFormat="1" applyFont="1" applyAlignment="1">
      <alignment horizontal="right"/>
    </xf>
    <xf numFmtId="204" fontId="8" fillId="0" borderId="0" xfId="14" applyNumberFormat="1" applyFont="1"/>
    <xf numFmtId="0" fontId="8" fillId="0" borderId="0" xfId="14" applyFont="1" applyAlignment="1">
      <alignment horizontal="left"/>
    </xf>
    <xf numFmtId="0" fontId="8" fillId="0" borderId="0" xfId="14" applyFont="1"/>
    <xf numFmtId="0" fontId="140" fillId="0" borderId="0" xfId="0" applyFont="1" applyAlignment="1">
      <alignment horizontal="center" vertical="center"/>
    </xf>
    <xf numFmtId="0" fontId="8" fillId="0" borderId="0" xfId="14" applyFont="1" applyAlignment="1">
      <alignment vertical="center"/>
    </xf>
    <xf numFmtId="0" fontId="23" fillId="0" borderId="0" xfId="0" applyFont="1">
      <alignment vertical="center"/>
    </xf>
    <xf numFmtId="0" fontId="23" fillId="0" borderId="0" xfId="0" applyFont="1" applyAlignment="1">
      <alignment horizontal="center" vertical="center"/>
    </xf>
    <xf numFmtId="0" fontId="24" fillId="0" borderId="0" xfId="0" applyFont="1">
      <alignment vertical="center"/>
    </xf>
    <xf numFmtId="0" fontId="23"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vertical="top"/>
    </xf>
    <xf numFmtId="0" fontId="23" fillId="0" borderId="0" xfId="12" applyFont="1">
      <alignment vertical="center"/>
    </xf>
    <xf numFmtId="0" fontId="143" fillId="0" borderId="0" xfId="12" applyFont="1">
      <alignment vertical="center"/>
    </xf>
    <xf numFmtId="0" fontId="9" fillId="0" borderId="0" xfId="12" applyFont="1" applyAlignment="1">
      <alignment vertical="center" wrapText="1"/>
    </xf>
    <xf numFmtId="0" fontId="44" fillId="0" borderId="0" xfId="12" applyFont="1" applyAlignment="1">
      <alignment vertical="center" wrapText="1"/>
    </xf>
    <xf numFmtId="0" fontId="44" fillId="0" borderId="0" xfId="12" applyFont="1">
      <alignment vertical="center"/>
    </xf>
    <xf numFmtId="0" fontId="23" fillId="0" borderId="0" xfId="12" applyFont="1" applyAlignment="1">
      <alignment vertical="top"/>
    </xf>
    <xf numFmtId="0" fontId="23" fillId="0" borderId="0" xfId="12" applyFont="1" applyAlignment="1">
      <alignment horizontal="center" vertical="center"/>
    </xf>
    <xf numFmtId="0" fontId="26" fillId="0" borderId="0" xfId="12" applyFont="1" applyAlignment="1">
      <alignment horizontal="left" vertical="center" wrapText="1"/>
    </xf>
    <xf numFmtId="0" fontId="23" fillId="0" borderId="0" xfId="12" applyFont="1" applyAlignment="1">
      <alignment vertical="center" wrapText="1"/>
    </xf>
    <xf numFmtId="0" fontId="26" fillId="0" borderId="0" xfId="12" applyFont="1">
      <alignment vertical="center"/>
    </xf>
    <xf numFmtId="0" fontId="26" fillId="0" borderId="0" xfId="12" applyFont="1" applyAlignment="1">
      <alignment vertical="center" wrapText="1"/>
    </xf>
    <xf numFmtId="58" fontId="8" fillId="7" borderId="0" xfId="0" applyNumberFormat="1" applyFont="1" applyFill="1" applyAlignment="1">
      <alignment horizontal="right" vertical="center"/>
    </xf>
    <xf numFmtId="0" fontId="23" fillId="7" borderId="0" xfId="0" applyFont="1" applyFill="1" applyAlignment="1">
      <alignment horizontal="center" vertical="center"/>
    </xf>
    <xf numFmtId="0" fontId="23" fillId="5" borderId="46" xfId="0" applyFont="1" applyFill="1" applyBorder="1" applyAlignment="1">
      <alignment horizontal="center" vertical="center"/>
    </xf>
    <xf numFmtId="0" fontId="8" fillId="5" borderId="1" xfId="0" applyFont="1" applyFill="1" applyBorder="1" applyAlignment="1">
      <alignment horizontal="center" vertical="center"/>
    </xf>
    <xf numFmtId="0" fontId="8" fillId="0" borderId="0" xfId="14" applyFont="1" applyAlignment="1" applyProtection="1">
      <alignment vertical="center"/>
    </xf>
    <xf numFmtId="0" fontId="95" fillId="0" borderId="0" xfId="0" applyFont="1" applyFill="1">
      <alignment vertical="center"/>
    </xf>
    <xf numFmtId="0" fontId="18" fillId="0" borderId="0" xfId="0" applyFont="1" applyFill="1">
      <alignment vertical="center"/>
    </xf>
    <xf numFmtId="0" fontId="9" fillId="0" borderId="12" xfId="0" applyFont="1" applyBorder="1" applyAlignment="1">
      <alignment vertical="center"/>
    </xf>
    <xf numFmtId="0" fontId="98" fillId="23" borderId="46" xfId="0" applyFont="1" applyFill="1" applyBorder="1" applyAlignment="1" applyProtection="1">
      <alignment horizontal="center" vertical="center" shrinkToFit="1"/>
    </xf>
    <xf numFmtId="0" fontId="8" fillId="7" borderId="1" xfId="0" applyFont="1" applyFill="1" applyBorder="1" applyAlignment="1">
      <alignment vertical="center"/>
    </xf>
    <xf numFmtId="0" fontId="8" fillId="23" borderId="1" xfId="0" applyFont="1" applyFill="1" applyBorder="1" applyAlignment="1">
      <alignment vertical="center"/>
    </xf>
    <xf numFmtId="0" fontId="23" fillId="23" borderId="46" xfId="0" applyFont="1" applyFill="1" applyBorder="1" applyAlignment="1">
      <alignment horizontal="center" vertical="center"/>
    </xf>
    <xf numFmtId="0" fontId="23" fillId="23" borderId="0" xfId="0" applyFont="1" applyFill="1" applyAlignment="1">
      <alignment horizontal="center" vertical="center"/>
    </xf>
    <xf numFmtId="0" fontId="9" fillId="0" borderId="66" xfId="0" applyFont="1" applyFill="1" applyBorder="1" applyAlignment="1" applyProtection="1">
      <alignment horizontal="center" vertical="top" textRotation="255" wrapText="1"/>
    </xf>
    <xf numFmtId="0" fontId="9" fillId="0" borderId="46" xfId="0" applyFont="1" applyFill="1" applyBorder="1" applyAlignment="1" applyProtection="1">
      <alignment horizontal="center" vertical="top" textRotation="255" wrapText="1"/>
    </xf>
    <xf numFmtId="0" fontId="9" fillId="0" borderId="46" xfId="0" applyFont="1" applyFill="1" applyBorder="1" applyAlignment="1" applyProtection="1">
      <alignment vertical="top" textRotation="255" wrapText="1"/>
    </xf>
    <xf numFmtId="0" fontId="44" fillId="9" borderId="228" xfId="0" applyFont="1" applyFill="1" applyBorder="1" applyAlignment="1" applyProtection="1">
      <alignment horizontal="center" vertical="top" wrapText="1"/>
    </xf>
    <xf numFmtId="0" fontId="15" fillId="9" borderId="229" xfId="0" applyFont="1" applyFill="1" applyBorder="1" applyAlignment="1" applyProtection="1">
      <alignment horizontal="left" vertical="center" shrinkToFit="1"/>
    </xf>
    <xf numFmtId="0" fontId="72" fillId="3" borderId="230" xfId="0" applyFont="1" applyFill="1" applyBorder="1" applyAlignment="1" applyProtection="1">
      <alignment horizontal="center" vertical="center" wrapText="1"/>
    </xf>
    <xf numFmtId="0" fontId="8" fillId="8" borderId="46" xfId="0" applyFont="1" applyFill="1" applyBorder="1" applyAlignment="1">
      <alignment horizontal="left" vertical="center"/>
    </xf>
    <xf numFmtId="0" fontId="8" fillId="0" borderId="0" xfId="0" applyFont="1" applyFill="1" applyAlignment="1">
      <alignment horizontal="left"/>
    </xf>
    <xf numFmtId="184" fontId="48" fillId="0" borderId="9" xfId="2" applyNumberFormat="1" applyFont="1" applyFill="1" applyBorder="1" applyAlignment="1">
      <alignment horizontal="center" vertical="center" textRotation="255" shrinkToFit="1"/>
    </xf>
    <xf numFmtId="0" fontId="9" fillId="23" borderId="5" xfId="0" applyNumberFormat="1" applyFont="1" applyFill="1" applyBorder="1" applyAlignment="1">
      <alignment horizontal="right" vertical="center" shrinkToFit="1"/>
    </xf>
    <xf numFmtId="0" fontId="19" fillId="23" borderId="12" xfId="0" applyNumberFormat="1" applyFont="1" applyFill="1" applyBorder="1" applyAlignment="1">
      <alignment horizontal="center" vertical="center" shrinkToFit="1"/>
    </xf>
    <xf numFmtId="0" fontId="9" fillId="23" borderId="13" xfId="0" applyNumberFormat="1" applyFont="1" applyFill="1" applyBorder="1" applyAlignment="1">
      <alignment horizontal="left" vertical="center" shrinkToFit="1"/>
    </xf>
    <xf numFmtId="0" fontId="0" fillId="0" borderId="0" xfId="0" applyAlignment="1">
      <alignment horizontal="center" vertical="center"/>
    </xf>
    <xf numFmtId="0" fontId="95" fillId="0" borderId="0" xfId="0" applyFont="1" applyAlignment="1">
      <alignment horizontal="center" vertical="center"/>
    </xf>
    <xf numFmtId="0" fontId="0" fillId="0" borderId="0" xfId="0" applyFont="1" applyBorder="1" applyAlignment="1">
      <alignment vertical="center" wrapText="1"/>
    </xf>
    <xf numFmtId="0" fontId="0" fillId="0" borderId="0" xfId="0" applyFill="1">
      <alignment vertical="center"/>
    </xf>
    <xf numFmtId="0" fontId="0" fillId="0" borderId="0" xfId="0" applyFill="1" applyBorder="1" applyAlignment="1">
      <alignment horizontal="center" vertical="center"/>
    </xf>
    <xf numFmtId="0" fontId="147" fillId="0" borderId="0" xfId="0"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0" fillId="0" borderId="48" xfId="0" applyFill="1" applyBorder="1" applyAlignment="1">
      <alignment vertical="center"/>
    </xf>
    <xf numFmtId="0" fontId="147" fillId="0" borderId="48" xfId="0" applyFont="1" applyFill="1" applyBorder="1" applyAlignment="1">
      <alignment vertical="center"/>
    </xf>
    <xf numFmtId="0" fontId="0" fillId="0" borderId="48" xfId="0" applyFont="1" applyFill="1" applyBorder="1" applyAlignment="1">
      <alignment vertical="center" wrapText="1"/>
    </xf>
    <xf numFmtId="0" fontId="16" fillId="0" borderId="48" xfId="0" applyFont="1" applyFill="1" applyBorder="1" applyAlignment="1">
      <alignment vertical="center" wrapText="1"/>
    </xf>
    <xf numFmtId="0" fontId="16" fillId="0" borderId="0" xfId="0" applyFont="1" applyFill="1" applyBorder="1" applyAlignment="1">
      <alignment vertical="center"/>
    </xf>
    <xf numFmtId="0" fontId="98" fillId="23" borderId="0" xfId="0" applyFont="1" applyFill="1" applyBorder="1" applyAlignment="1" applyProtection="1">
      <alignment horizontal="center" vertical="center"/>
    </xf>
    <xf numFmtId="0" fontId="98" fillId="23" borderId="6" xfId="0" applyFont="1" applyFill="1" applyBorder="1" applyAlignment="1" applyProtection="1">
      <alignment horizontal="center" vertical="center"/>
    </xf>
    <xf numFmtId="0" fontId="16" fillId="3" borderId="231" xfId="0" applyFont="1" applyFill="1" applyBorder="1">
      <alignment vertical="center"/>
    </xf>
    <xf numFmtId="0" fontId="16" fillId="3" borderId="215" xfId="0" applyFont="1" applyFill="1" applyBorder="1">
      <alignment vertical="center"/>
    </xf>
    <xf numFmtId="0" fontId="16" fillId="3" borderId="232" xfId="0" applyFont="1" applyFill="1" applyBorder="1">
      <alignment vertical="center"/>
    </xf>
    <xf numFmtId="0" fontId="16" fillId="3" borderId="233" xfId="0" applyFont="1" applyFill="1" applyBorder="1">
      <alignment vertical="center"/>
    </xf>
    <xf numFmtId="214" fontId="10" fillId="15" borderId="46" xfId="2" applyNumberFormat="1" applyFont="1" applyFill="1" applyBorder="1" applyAlignment="1">
      <alignment vertical="center" shrinkToFit="1"/>
    </xf>
    <xf numFmtId="214" fontId="76" fillId="0" borderId="0" xfId="2" applyNumberFormat="1" applyFont="1" applyAlignment="1">
      <alignment vertical="center" shrinkToFit="1"/>
    </xf>
    <xf numFmtId="0" fontId="9" fillId="0" borderId="47" xfId="6" applyFont="1" applyFill="1" applyBorder="1" applyAlignment="1">
      <alignment vertical="center"/>
    </xf>
    <xf numFmtId="0" fontId="9" fillId="0" borderId="49" xfId="6" applyFont="1" applyFill="1" applyBorder="1" applyAlignment="1">
      <alignment vertical="center"/>
    </xf>
    <xf numFmtId="0" fontId="9" fillId="0" borderId="46" xfId="6" applyFont="1" applyFill="1" applyBorder="1" applyAlignment="1">
      <alignment vertical="center"/>
    </xf>
    <xf numFmtId="0" fontId="6" fillId="3" borderId="0" xfId="0" applyFont="1" applyFill="1">
      <alignment vertical="center"/>
    </xf>
    <xf numFmtId="0" fontId="4" fillId="0" borderId="0" xfId="0" applyFont="1" applyFill="1" applyAlignment="1">
      <alignment vertical="center" wrapText="1"/>
    </xf>
    <xf numFmtId="0" fontId="4" fillId="13" borderId="6" xfId="0" applyFont="1" applyFill="1" applyBorder="1" applyAlignment="1">
      <alignment vertical="center" wrapText="1"/>
    </xf>
    <xf numFmtId="0" fontId="4" fillId="0" borderId="47" xfId="0" applyFont="1" applyFill="1" applyBorder="1" applyAlignment="1">
      <alignment horizontal="left" vertical="center"/>
    </xf>
    <xf numFmtId="0" fontId="4" fillId="0" borderId="48" xfId="0" applyFont="1" applyFill="1" applyBorder="1" applyAlignment="1">
      <alignment horizontal="left" vertical="center"/>
    </xf>
    <xf numFmtId="0" fontId="11" fillId="0" borderId="7" xfId="0" applyFont="1" applyBorder="1">
      <alignment vertical="center"/>
    </xf>
    <xf numFmtId="0" fontId="5" fillId="0" borderId="46" xfId="0" applyFont="1" applyFill="1" applyBorder="1" applyAlignment="1">
      <alignment horizontal="left" vertical="center" wrapText="1"/>
    </xf>
    <xf numFmtId="0" fontId="5" fillId="0" borderId="7" xfId="0" applyFont="1" applyFill="1" applyBorder="1" applyAlignment="1">
      <alignment horizontal="center" vertical="center"/>
    </xf>
    <xf numFmtId="0" fontId="5" fillId="2" borderId="46" xfId="0" applyFont="1" applyFill="1" applyBorder="1" applyAlignment="1">
      <alignment horizontal="center" vertical="center" shrinkToFit="1"/>
    </xf>
    <xf numFmtId="0" fontId="11" fillId="0" borderId="9" xfId="0" applyFont="1" applyBorder="1" applyAlignment="1">
      <alignment vertical="center"/>
    </xf>
    <xf numFmtId="0" fontId="11" fillId="0" borderId="11" xfId="0" applyFont="1" applyBorder="1" applyAlignment="1">
      <alignment vertical="center"/>
    </xf>
    <xf numFmtId="0" fontId="11" fillId="0" borderId="5" xfId="0" applyFont="1" applyBorder="1" applyAlignment="1">
      <alignment vertical="center"/>
    </xf>
    <xf numFmtId="0" fontId="154" fillId="11" borderId="46" xfId="0" applyFont="1" applyFill="1" applyBorder="1" applyAlignment="1">
      <alignment horizontal="center" vertical="center"/>
    </xf>
    <xf numFmtId="0" fontId="7" fillId="0" borderId="0" xfId="0" applyFont="1" applyFill="1" applyBorder="1">
      <alignment vertical="center"/>
    </xf>
    <xf numFmtId="0" fontId="55" fillId="0" borderId="0" xfId="0" applyFont="1" applyFill="1" applyBorder="1" applyAlignment="1">
      <alignment vertical="center" wrapText="1"/>
    </xf>
    <xf numFmtId="0" fontId="13" fillId="0" borderId="0" xfId="0" applyFont="1" applyFill="1" applyBorder="1" applyAlignment="1">
      <alignment vertical="center" wrapText="1"/>
    </xf>
    <xf numFmtId="38" fontId="0" fillId="23" borderId="46" xfId="2" applyFont="1" applyFill="1" applyBorder="1">
      <alignment vertical="center"/>
    </xf>
    <xf numFmtId="38" fontId="44" fillId="0" borderId="244" xfId="2" applyFont="1" applyBorder="1" applyAlignment="1">
      <alignment vertical="center" wrapText="1"/>
    </xf>
    <xf numFmtId="0" fontId="48" fillId="5" borderId="3" xfId="0" applyFont="1" applyFill="1" applyBorder="1" applyAlignment="1">
      <alignment vertical="center"/>
    </xf>
    <xf numFmtId="0" fontId="48" fillId="5" borderId="3" xfId="0" applyFont="1" applyFill="1" applyBorder="1">
      <alignment vertical="center"/>
    </xf>
    <xf numFmtId="0" fontId="48" fillId="5" borderId="136" xfId="0" applyFont="1" applyFill="1" applyBorder="1">
      <alignment vertical="center"/>
    </xf>
    <xf numFmtId="0" fontId="156" fillId="0" borderId="46" xfId="19" applyFont="1" applyFill="1" applyBorder="1" applyAlignment="1">
      <alignment horizontal="left" vertical="center"/>
    </xf>
    <xf numFmtId="0" fontId="156" fillId="0" borderId="46" xfId="19" applyFont="1" applyBorder="1" applyAlignment="1">
      <alignment vertical="center" wrapText="1"/>
    </xf>
    <xf numFmtId="0" fontId="156" fillId="24" borderId="3" xfId="19" applyFont="1" applyFill="1" applyBorder="1" applyAlignment="1">
      <alignment vertical="center" wrapText="1"/>
    </xf>
    <xf numFmtId="0" fontId="156" fillId="0" borderId="1" xfId="19" applyFont="1" applyBorder="1" applyAlignment="1">
      <alignment vertical="center" wrapText="1"/>
    </xf>
    <xf numFmtId="0" fontId="156" fillId="0" borderId="51" xfId="19" applyFont="1" applyBorder="1">
      <alignment vertical="center"/>
    </xf>
    <xf numFmtId="0" fontId="156" fillId="0" borderId="46" xfId="19" applyFont="1" applyBorder="1">
      <alignment vertical="center"/>
    </xf>
    <xf numFmtId="0" fontId="156" fillId="0" borderId="46" xfId="19" applyFont="1" applyBorder="1" applyAlignment="1">
      <alignment vertical="center"/>
    </xf>
    <xf numFmtId="0" fontId="55" fillId="0" borderId="0" xfId="6" applyFont="1">
      <alignment vertical="center"/>
    </xf>
    <xf numFmtId="0" fontId="111" fillId="2" borderId="9" xfId="6" applyFont="1" applyFill="1" applyBorder="1" applyAlignment="1">
      <alignment horizontal="center" vertical="center" wrapText="1"/>
    </xf>
    <xf numFmtId="0" fontId="111" fillId="2" borderId="170" xfId="6" applyFont="1" applyFill="1" applyBorder="1" applyAlignment="1">
      <alignment horizontal="center" vertical="center" wrapText="1"/>
    </xf>
    <xf numFmtId="0" fontId="112" fillId="2" borderId="6" xfId="13" applyFont="1" applyFill="1" applyBorder="1" applyAlignment="1">
      <alignment horizontal="center" vertical="center" wrapText="1"/>
    </xf>
    <xf numFmtId="0" fontId="112" fillId="2" borderId="9" xfId="13" applyFont="1" applyFill="1" applyBorder="1" applyAlignment="1">
      <alignment horizontal="center" vertical="center" wrapText="1"/>
    </xf>
    <xf numFmtId="0" fontId="111" fillId="2" borderId="51" xfId="6" applyFont="1" applyFill="1" applyBorder="1" applyAlignment="1">
      <alignment horizontal="center" vertical="center" wrapText="1"/>
    </xf>
    <xf numFmtId="0" fontId="119" fillId="2" borderId="162" xfId="13" applyFont="1" applyFill="1" applyBorder="1" applyAlignment="1">
      <alignment horizontal="center" vertical="center" wrapText="1" shrinkToFit="1"/>
    </xf>
    <xf numFmtId="0" fontId="122" fillId="10" borderId="106" xfId="13" applyFont="1" applyFill="1" applyBorder="1" applyAlignment="1">
      <alignment horizontal="center" vertical="center" wrapText="1" shrinkToFit="1"/>
    </xf>
    <xf numFmtId="0" fontId="122" fillId="10" borderId="67" xfId="13" applyFont="1" applyFill="1" applyBorder="1" applyAlignment="1">
      <alignment horizontal="center" vertical="center" wrapText="1" shrinkToFit="1"/>
    </xf>
    <xf numFmtId="0" fontId="122" fillId="10" borderId="170" xfId="13" applyFont="1" applyFill="1" applyBorder="1" applyAlignment="1">
      <alignment horizontal="center" vertical="center" wrapText="1" shrinkToFit="1"/>
    </xf>
    <xf numFmtId="0" fontId="122" fillId="10" borderId="174" xfId="13" applyFont="1" applyFill="1" applyBorder="1" applyAlignment="1">
      <alignment horizontal="center" vertical="center" wrapText="1" shrinkToFit="1"/>
    </xf>
    <xf numFmtId="38" fontId="119" fillId="0" borderId="48" xfId="2" applyFont="1" applyFill="1" applyBorder="1" applyAlignment="1">
      <alignment horizontal="right" vertical="center"/>
    </xf>
    <xf numFmtId="0" fontId="13" fillId="0" borderId="11" xfId="17" applyFont="1" applyBorder="1" applyAlignment="1">
      <alignment horizontal="left" vertical="center"/>
    </xf>
    <xf numFmtId="0" fontId="13" fillId="0" borderId="0" xfId="17" applyFont="1" applyBorder="1" applyAlignment="1">
      <alignment horizontal="left" vertical="center" wrapText="1"/>
    </xf>
    <xf numFmtId="0" fontId="12" fillId="0" borderId="11" xfId="0" applyFont="1" applyBorder="1">
      <alignment vertical="center"/>
    </xf>
    <xf numFmtId="0" fontId="160" fillId="2" borderId="44" xfId="13" applyFont="1" applyFill="1" applyBorder="1" applyAlignment="1">
      <alignment horizontal="center" vertical="center" wrapText="1"/>
    </xf>
    <xf numFmtId="0" fontId="5" fillId="10" borderId="44" xfId="13" applyFont="1" applyFill="1" applyBorder="1" applyAlignment="1">
      <alignment horizontal="center" vertical="center"/>
    </xf>
    <xf numFmtId="0" fontId="112" fillId="3" borderId="196" xfId="0" applyFont="1" applyFill="1" applyBorder="1" applyAlignment="1">
      <alignment horizontal="center" vertical="center"/>
    </xf>
    <xf numFmtId="0" fontId="116" fillId="3" borderId="196" xfId="0" applyFont="1" applyFill="1" applyBorder="1" applyAlignment="1">
      <alignment horizontal="left" vertical="center" wrapText="1"/>
    </xf>
    <xf numFmtId="0" fontId="116" fillId="3" borderId="198" xfId="0" applyFont="1" applyFill="1" applyBorder="1" applyAlignment="1">
      <alignment horizontal="left" vertical="center" wrapText="1"/>
    </xf>
    <xf numFmtId="0" fontId="151" fillId="0" borderId="46" xfId="0" applyFont="1" applyBorder="1" applyAlignment="1">
      <alignment horizontal="center" vertical="center"/>
    </xf>
    <xf numFmtId="0" fontId="0" fillId="0" borderId="49" xfId="0" applyFill="1" applyBorder="1" applyAlignment="1" applyProtection="1">
      <alignment vertical="center" shrinkToFit="1"/>
    </xf>
    <xf numFmtId="199" fontId="126" fillId="5" borderId="44" xfId="6" applyNumberFormat="1" applyFont="1" applyFill="1" applyBorder="1" applyAlignment="1">
      <alignment horizontal="left" vertical="center" wrapText="1" shrinkToFit="1"/>
    </xf>
    <xf numFmtId="210" fontId="6" fillId="5" borderId="78" xfId="6" applyNumberFormat="1" applyFont="1" applyFill="1" applyBorder="1" applyAlignment="1">
      <alignment horizontal="center" vertical="center" shrinkToFit="1"/>
    </xf>
    <xf numFmtId="210" fontId="6" fillId="5" borderId="44" xfId="6" applyNumberFormat="1" applyFont="1" applyFill="1" applyBorder="1" applyAlignment="1">
      <alignment horizontal="center" vertical="center" shrinkToFit="1"/>
    </xf>
    <xf numFmtId="0" fontId="7" fillId="0" borderId="0" xfId="6" applyFont="1" applyAlignment="1">
      <alignment horizontal="left" vertical="center"/>
    </xf>
    <xf numFmtId="0" fontId="9" fillId="0" borderId="0" xfId="0" applyFont="1" applyBorder="1" applyAlignment="1">
      <alignment horizontal="center" vertical="center"/>
    </xf>
    <xf numFmtId="38" fontId="38" fillId="5" borderId="0" xfId="0" applyNumberFormat="1" applyFont="1" applyFill="1" applyBorder="1">
      <alignment vertical="center"/>
    </xf>
    <xf numFmtId="38" fontId="6" fillId="0" borderId="118" xfId="0" applyNumberFormat="1" applyFont="1" applyBorder="1" applyAlignment="1">
      <alignment vertical="center" shrinkToFit="1"/>
    </xf>
    <xf numFmtId="0" fontId="112" fillId="3" borderId="248" xfId="0" applyFont="1" applyFill="1" applyBorder="1" applyAlignment="1">
      <alignment horizontal="center" vertical="center" shrinkToFit="1"/>
    </xf>
    <xf numFmtId="0" fontId="6" fillId="5" borderId="82" xfId="0" applyFont="1" applyFill="1" applyBorder="1">
      <alignment vertical="center"/>
    </xf>
    <xf numFmtId="0" fontId="0" fillId="0" borderId="0" xfId="0">
      <alignment vertical="center"/>
    </xf>
    <xf numFmtId="0" fontId="0" fillId="0" borderId="0" xfId="0" applyAlignment="1">
      <alignment vertical="center" wrapText="1"/>
    </xf>
    <xf numFmtId="0" fontId="80" fillId="0" borderId="48" xfId="0" applyFont="1" applyBorder="1" applyAlignment="1">
      <alignment horizontal="left" vertical="center"/>
    </xf>
    <xf numFmtId="0" fontId="77" fillId="0" borderId="47" xfId="0" applyFont="1" applyBorder="1" applyAlignment="1">
      <alignment horizontal="left" vertical="center"/>
    </xf>
    <xf numFmtId="0" fontId="0" fillId="14" borderId="6" xfId="0" applyFill="1" applyBorder="1" applyAlignment="1">
      <alignment vertical="center" wrapText="1"/>
    </xf>
    <xf numFmtId="194" fontId="0" fillId="0" borderId="46" xfId="0" applyNumberFormat="1" applyFill="1" applyBorder="1" applyAlignment="1">
      <alignment horizontal="center" vertical="center" wrapText="1"/>
    </xf>
    <xf numFmtId="194" fontId="0" fillId="14" borderId="46" xfId="0" applyNumberFormat="1" applyFill="1" applyBorder="1" applyAlignment="1">
      <alignment horizontal="center" vertical="center" wrapText="1"/>
    </xf>
    <xf numFmtId="194" fontId="0" fillId="0" borderId="46" xfId="0" applyNumberFormat="1" applyBorder="1" applyAlignment="1">
      <alignment horizontal="center" vertical="center" wrapText="1"/>
    </xf>
    <xf numFmtId="194" fontId="0" fillId="13" borderId="46" xfId="0" applyNumberFormat="1" applyFill="1" applyBorder="1" applyAlignment="1">
      <alignment horizontal="center" vertical="center" wrapText="1"/>
    </xf>
    <xf numFmtId="194" fontId="0" fillId="0" borderId="47" xfId="0" applyNumberFormat="1" applyBorder="1" applyAlignment="1">
      <alignment horizontal="center" vertical="center" wrapText="1"/>
    </xf>
    <xf numFmtId="194" fontId="0" fillId="0" borderId="47" xfId="0" applyNumberFormat="1" applyFill="1" applyBorder="1" applyAlignment="1">
      <alignment horizontal="center" vertical="center" shrinkToFit="1"/>
    </xf>
    <xf numFmtId="194" fontId="0" fillId="13" borderId="47" xfId="0" applyNumberFormat="1" applyFill="1" applyBorder="1" applyAlignment="1">
      <alignment horizontal="center" vertical="center" shrinkToFit="1"/>
    </xf>
    <xf numFmtId="194" fontId="0" fillId="0" borderId="46" xfId="0" applyNumberFormat="1" applyFill="1" applyBorder="1" applyAlignment="1">
      <alignment horizontal="center" vertical="center" shrinkToFit="1"/>
    </xf>
    <xf numFmtId="195" fontId="79" fillId="14" borderId="27" xfId="0" applyNumberFormat="1" applyFont="1" applyFill="1" applyBorder="1" applyAlignment="1">
      <alignment horizontal="center" vertical="center" shrinkToFit="1"/>
    </xf>
    <xf numFmtId="195" fontId="79" fillId="0" borderId="27" xfId="0" applyNumberFormat="1" applyFont="1" applyFill="1" applyBorder="1" applyAlignment="1">
      <alignment horizontal="center" vertical="center" shrinkToFit="1"/>
    </xf>
    <xf numFmtId="195" fontId="79" fillId="14" borderId="46" xfId="0" applyNumberFormat="1" applyFont="1" applyFill="1" applyBorder="1" applyAlignment="1">
      <alignment horizontal="center" vertical="center" shrinkToFit="1"/>
    </xf>
    <xf numFmtId="195" fontId="79" fillId="13" borderId="51" xfId="0" applyNumberFormat="1" applyFont="1" applyFill="1" applyBorder="1" applyAlignment="1">
      <alignment horizontal="center" vertical="center" shrinkToFit="1"/>
    </xf>
    <xf numFmtId="194" fontId="0" fillId="3" borderId="46" xfId="0" applyNumberFormat="1" applyFill="1" applyBorder="1" applyAlignment="1">
      <alignment horizontal="center" vertical="center" wrapText="1"/>
    </xf>
    <xf numFmtId="194" fontId="0" fillId="14" borderId="47" xfId="0" applyNumberFormat="1" applyFill="1" applyBorder="1" applyAlignment="1">
      <alignment horizontal="center" vertical="center" wrapText="1"/>
    </xf>
    <xf numFmtId="195" fontId="79" fillId="14" borderId="89" xfId="0" applyNumberFormat="1" applyFont="1" applyFill="1" applyBorder="1" applyAlignment="1">
      <alignment horizontal="center" vertical="center" shrinkToFit="1"/>
    </xf>
    <xf numFmtId="0" fontId="0" fillId="0" borderId="48" xfId="0" applyBorder="1" applyAlignment="1">
      <alignment vertical="center" wrapText="1"/>
    </xf>
    <xf numFmtId="0" fontId="2" fillId="0" borderId="0" xfId="0" applyFont="1">
      <alignment vertical="center"/>
    </xf>
    <xf numFmtId="0" fontId="10" fillId="0" borderId="0" xfId="0" applyFont="1" applyAlignment="1">
      <alignment vertical="center" shrinkToFit="1"/>
    </xf>
    <xf numFmtId="0" fontId="0" fillId="0" borderId="48" xfId="0" applyBorder="1">
      <alignment vertical="center"/>
    </xf>
    <xf numFmtId="0" fontId="81" fillId="0" borderId="48" xfId="0" applyFont="1" applyBorder="1" applyAlignment="1">
      <alignment horizontal="left" vertical="center"/>
    </xf>
    <xf numFmtId="0" fontId="76" fillId="0" borderId="0" xfId="0" applyFont="1" applyAlignment="1">
      <alignment vertical="center" shrinkToFit="1"/>
    </xf>
    <xf numFmtId="38" fontId="76" fillId="0" borderId="0" xfId="2" applyFont="1" applyAlignment="1">
      <alignment vertical="center" shrinkToFit="1"/>
    </xf>
    <xf numFmtId="0" fontId="76" fillId="0" borderId="0" xfId="0" applyFont="1">
      <alignment vertical="center"/>
    </xf>
    <xf numFmtId="191" fontId="76" fillId="0" borderId="0" xfId="1" applyNumberFormat="1" applyFont="1" applyAlignment="1">
      <alignment vertical="center" shrinkToFit="1"/>
    </xf>
    <xf numFmtId="195" fontId="79" fillId="0" borderId="27" xfId="0" applyNumberFormat="1" applyFont="1" applyBorder="1" applyAlignment="1">
      <alignment horizontal="center" vertical="center" shrinkToFit="1"/>
    </xf>
    <xf numFmtId="195" fontId="79" fillId="3" borderId="27" xfId="0" applyNumberFormat="1" applyFont="1" applyFill="1" applyBorder="1" applyAlignment="1">
      <alignment horizontal="center" vertical="center" shrinkToFit="1"/>
    </xf>
    <xf numFmtId="195" fontId="79" fillId="13" borderId="27" xfId="0" applyNumberFormat="1" applyFont="1" applyFill="1" applyBorder="1" applyAlignment="1">
      <alignment horizontal="center" vertical="center" shrinkToFit="1"/>
    </xf>
    <xf numFmtId="0" fontId="4" fillId="13" borderId="0" xfId="0" applyFont="1" applyFill="1" applyAlignment="1">
      <alignment vertical="center" wrapText="1"/>
    </xf>
    <xf numFmtId="194" fontId="0" fillId="13" borderId="46" xfId="0" applyNumberFormat="1" applyFill="1" applyBorder="1" applyAlignment="1">
      <alignment horizontal="center" vertical="center" shrinkToFit="1"/>
    </xf>
    <xf numFmtId="0" fontId="79" fillId="0" borderId="0" xfId="0" applyFont="1" applyAlignment="1">
      <alignment horizontal="center" vertical="center" shrinkToFit="1"/>
    </xf>
    <xf numFmtId="0" fontId="53" fillId="0" borderId="46" xfId="16" applyFont="1" applyBorder="1" applyAlignment="1">
      <alignment vertical="center" shrinkToFit="1"/>
    </xf>
    <xf numFmtId="0" fontId="10" fillId="13" borderId="46" xfId="0" applyFont="1" applyFill="1" applyBorder="1" applyAlignment="1">
      <alignment vertical="center" shrinkToFit="1"/>
    </xf>
    <xf numFmtId="0" fontId="10" fillId="14" borderId="46" xfId="0" applyFont="1" applyFill="1" applyBorder="1" applyAlignment="1">
      <alignment vertical="center" shrinkToFit="1"/>
    </xf>
    <xf numFmtId="0" fontId="10" fillId="0" borderId="46" xfId="0" applyFont="1" applyFill="1" applyBorder="1" applyAlignment="1">
      <alignment vertical="center" shrinkToFit="1"/>
    </xf>
    <xf numFmtId="38" fontId="10" fillId="0" borderId="46" xfId="2" applyFont="1" applyFill="1" applyBorder="1" applyAlignment="1">
      <alignment vertical="center" shrinkToFit="1"/>
    </xf>
    <xf numFmtId="38" fontId="10" fillId="0" borderId="46" xfId="2" applyFont="1" applyBorder="1" applyAlignment="1">
      <alignment vertical="center" shrinkToFit="1"/>
    </xf>
    <xf numFmtId="38" fontId="10" fillId="13" borderId="46" xfId="2" applyFont="1" applyFill="1" applyBorder="1" applyAlignment="1">
      <alignment vertical="center" shrinkToFit="1"/>
    </xf>
    <xf numFmtId="191" fontId="10" fillId="14" borderId="46" xfId="0" applyNumberFormat="1" applyFont="1" applyFill="1" applyBorder="1" applyAlignment="1">
      <alignment vertical="center" shrinkToFit="1"/>
    </xf>
    <xf numFmtId="38" fontId="10" fillId="14" borderId="46" xfId="2" applyFont="1" applyFill="1" applyBorder="1" applyAlignment="1">
      <alignment vertical="center" shrinkToFit="1"/>
    </xf>
    <xf numFmtId="38" fontId="10" fillId="14" borderId="47" xfId="2" applyFont="1" applyFill="1" applyBorder="1" applyAlignment="1">
      <alignment vertical="center" shrinkToFit="1"/>
    </xf>
    <xf numFmtId="38" fontId="10" fillId="0" borderId="47" xfId="2" applyFont="1" applyBorder="1" applyAlignment="1">
      <alignment horizontal="right" vertical="center" shrinkToFit="1"/>
    </xf>
    <xf numFmtId="38" fontId="10" fillId="0" borderId="3" xfId="2" applyFont="1" applyBorder="1" applyAlignment="1">
      <alignment vertical="center" shrinkToFit="1"/>
    </xf>
    <xf numFmtId="38" fontId="10" fillId="14" borderId="3" xfId="2" applyFont="1" applyFill="1" applyBorder="1" applyAlignment="1">
      <alignment vertical="center" shrinkToFit="1"/>
    </xf>
    <xf numFmtId="38" fontId="10" fillId="13" borderId="3" xfId="2" applyFont="1" applyFill="1" applyBorder="1" applyAlignment="1">
      <alignment vertical="center" shrinkToFit="1"/>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4" fillId="0" borderId="6" xfId="0" applyFont="1" applyBorder="1" applyAlignment="1">
      <alignment horizontal="left" vertical="center"/>
    </xf>
    <xf numFmtId="0" fontId="4" fillId="14" borderId="12" xfId="0" applyFont="1" applyFill="1" applyBorder="1" applyAlignment="1">
      <alignment vertical="center" wrapText="1"/>
    </xf>
    <xf numFmtId="0" fontId="81" fillId="0" borderId="6" xfId="0" applyFont="1" applyBorder="1" applyAlignment="1">
      <alignment horizontal="left" vertical="center"/>
    </xf>
    <xf numFmtId="38" fontId="76" fillId="3" borderId="0" xfId="2" applyFont="1" applyFill="1" applyAlignment="1">
      <alignment vertical="center" shrinkToFit="1"/>
    </xf>
    <xf numFmtId="0" fontId="0" fillId="3" borderId="0" xfId="0" applyFill="1">
      <alignment vertical="center"/>
    </xf>
    <xf numFmtId="0" fontId="0" fillId="13" borderId="6" xfId="0" applyFill="1" applyBorder="1" applyAlignment="1">
      <alignment vertical="center" wrapText="1"/>
    </xf>
    <xf numFmtId="0" fontId="0" fillId="13" borderId="48" xfId="0" applyFill="1" applyBorder="1" applyAlignment="1">
      <alignment vertical="center" wrapText="1"/>
    </xf>
    <xf numFmtId="0" fontId="0" fillId="13" borderId="49" xfId="0" applyFill="1" applyBorder="1" applyAlignment="1">
      <alignment vertical="center" wrapText="1"/>
    </xf>
    <xf numFmtId="0" fontId="0" fillId="13" borderId="46" xfId="0" applyFill="1" applyBorder="1" applyAlignment="1">
      <alignment vertical="center" shrinkToFit="1"/>
    </xf>
    <xf numFmtId="0" fontId="0" fillId="0" borderId="46" xfId="0" applyBorder="1" applyAlignment="1">
      <alignment vertical="center" shrinkToFit="1"/>
    </xf>
    <xf numFmtId="38" fontId="76" fillId="0" borderId="0" xfId="2" applyFont="1" applyFill="1" applyAlignment="1">
      <alignment vertical="center" shrinkToFit="1"/>
    </xf>
    <xf numFmtId="0" fontId="4" fillId="13" borderId="50" xfId="0" applyFont="1" applyFill="1" applyBorder="1" applyAlignment="1">
      <alignment vertical="center" wrapText="1"/>
    </xf>
    <xf numFmtId="194" fontId="0" fillId="13" borderId="47" xfId="0" applyNumberFormat="1" applyFill="1" applyBorder="1" applyAlignment="1">
      <alignment horizontal="center" vertical="center" wrapText="1"/>
    </xf>
    <xf numFmtId="38" fontId="10" fillId="13" borderId="47" xfId="2" applyFont="1" applyFill="1" applyBorder="1" applyAlignment="1">
      <alignment vertical="center" shrinkToFit="1"/>
    </xf>
    <xf numFmtId="38" fontId="10" fillId="0" borderId="46" xfId="2" applyFont="1" applyFill="1" applyBorder="1" applyAlignment="1">
      <alignment vertical="center" wrapText="1"/>
    </xf>
    <xf numFmtId="0" fontId="0" fillId="13" borderId="48" xfId="0" applyFill="1" applyBorder="1" applyAlignment="1">
      <alignment horizontal="center" vertical="center" wrapText="1"/>
    </xf>
    <xf numFmtId="0" fontId="0" fillId="13" borderId="49" xfId="0" applyFill="1" applyBorder="1" applyAlignment="1">
      <alignment horizontal="center" vertical="center" wrapText="1"/>
    </xf>
    <xf numFmtId="0" fontId="4" fillId="13" borderId="48" xfId="0" applyFont="1" applyFill="1" applyBorder="1" applyAlignment="1">
      <alignment vertical="center" wrapText="1"/>
    </xf>
    <xf numFmtId="0" fontId="4" fillId="14" borderId="48" xfId="0" applyFont="1" applyFill="1" applyBorder="1" applyAlignment="1">
      <alignment vertical="center" wrapText="1"/>
    </xf>
    <xf numFmtId="0" fontId="4" fillId="14" borderId="49" xfId="0" applyFont="1" applyFill="1" applyBorder="1" applyAlignment="1">
      <alignment vertical="center" wrapText="1"/>
    </xf>
    <xf numFmtId="0" fontId="0" fillId="0" borderId="49" xfId="0" applyBorder="1" applyAlignment="1">
      <alignment horizontal="left" vertical="center"/>
    </xf>
    <xf numFmtId="0" fontId="83" fillId="0" borderId="47" xfId="0" applyFont="1" applyBorder="1" applyAlignment="1">
      <alignment horizontal="left" vertical="center"/>
    </xf>
    <xf numFmtId="0" fontId="0" fillId="0" borderId="48" xfId="0" applyBorder="1" applyAlignment="1">
      <alignment horizontal="left" vertical="center"/>
    </xf>
    <xf numFmtId="0" fontId="4" fillId="0" borderId="49" xfId="0" applyFont="1" applyBorder="1" applyAlignment="1">
      <alignment vertical="center" wrapText="1"/>
    </xf>
    <xf numFmtId="0" fontId="4" fillId="0" borderId="50" xfId="0" applyFont="1" applyBorder="1" applyAlignment="1">
      <alignment vertical="center" wrapText="1"/>
    </xf>
    <xf numFmtId="38" fontId="10" fillId="13" borderId="47" xfId="2" applyFont="1" applyFill="1" applyBorder="1" applyAlignment="1">
      <alignment horizontal="right" vertical="center" shrinkToFit="1"/>
    </xf>
    <xf numFmtId="38" fontId="10" fillId="3" borderId="46" xfId="2" applyFont="1" applyFill="1" applyBorder="1" applyAlignment="1">
      <alignment vertical="center" wrapText="1"/>
    </xf>
    <xf numFmtId="0" fontId="0" fillId="0" borderId="47" xfId="0" applyBorder="1">
      <alignment vertical="center"/>
    </xf>
    <xf numFmtId="0" fontId="0" fillId="0" borderId="49" xfId="0" applyBorder="1">
      <alignment vertical="center"/>
    </xf>
    <xf numFmtId="0" fontId="2" fillId="11" borderId="0" xfId="0" applyFont="1" applyFill="1">
      <alignment vertical="center"/>
    </xf>
    <xf numFmtId="0" fontId="0" fillId="11" borderId="0" xfId="0" applyFill="1">
      <alignment vertical="center"/>
    </xf>
    <xf numFmtId="0" fontId="4" fillId="13" borderId="13" xfId="0" applyFont="1" applyFill="1" applyBorder="1" applyAlignment="1">
      <alignment vertical="center" wrapText="1"/>
    </xf>
    <xf numFmtId="0" fontId="4" fillId="3" borderId="48" xfId="0" applyFont="1" applyFill="1" applyBorder="1" applyAlignment="1">
      <alignment vertical="center" wrapText="1"/>
    </xf>
    <xf numFmtId="38" fontId="10" fillId="3" borderId="46" xfId="2" applyFont="1" applyFill="1" applyBorder="1" applyAlignment="1">
      <alignment vertical="center" shrinkToFit="1"/>
    </xf>
    <xf numFmtId="0" fontId="10" fillId="3" borderId="46" xfId="0" applyFont="1" applyFill="1" applyBorder="1" applyAlignment="1">
      <alignment vertical="center" shrinkToFit="1"/>
    </xf>
    <xf numFmtId="0" fontId="80" fillId="3" borderId="48" xfId="0" applyFont="1" applyFill="1" applyBorder="1" applyAlignment="1">
      <alignment horizontal="left" vertical="center"/>
    </xf>
    <xf numFmtId="194" fontId="0" fillId="3" borderId="47" xfId="0" applyNumberFormat="1" applyFill="1" applyBorder="1" applyAlignment="1">
      <alignment horizontal="center" vertical="center" wrapText="1"/>
    </xf>
    <xf numFmtId="38" fontId="10" fillId="3" borderId="47" xfId="2" applyFont="1" applyFill="1" applyBorder="1" applyAlignment="1">
      <alignment vertical="center" shrinkToFit="1"/>
    </xf>
    <xf numFmtId="0" fontId="71" fillId="3" borderId="48" xfId="0" applyFont="1" applyFill="1" applyBorder="1" applyAlignment="1">
      <alignment horizontal="left" vertical="center"/>
    </xf>
    <xf numFmtId="0" fontId="0" fillId="11" borderId="0" xfId="0" applyFont="1" applyFill="1">
      <alignment vertical="center"/>
    </xf>
    <xf numFmtId="0" fontId="4" fillId="13" borderId="9" xfId="0" applyFont="1" applyFill="1" applyBorder="1" applyAlignment="1">
      <alignment vertical="center" wrapText="1"/>
    </xf>
    <xf numFmtId="0" fontId="81" fillId="13" borderId="0" xfId="0" applyFont="1" applyFill="1" applyAlignment="1">
      <alignment vertical="center" wrapText="1"/>
    </xf>
    <xf numFmtId="0" fontId="4" fillId="0" borderId="48" xfId="0" applyFont="1" applyBorder="1" applyAlignment="1">
      <alignment vertical="center" wrapText="1"/>
    </xf>
    <xf numFmtId="0" fontId="44" fillId="0" borderId="0" xfId="0" applyFont="1">
      <alignment vertical="center"/>
    </xf>
    <xf numFmtId="0" fontId="9" fillId="0" borderId="0" xfId="14" applyFont="1" applyAlignment="1">
      <alignment wrapText="1"/>
    </xf>
    <xf numFmtId="0" fontId="2" fillId="0" borderId="49" xfId="0" applyFont="1" applyBorder="1" applyAlignment="1">
      <alignment vertical="center" shrinkToFit="1"/>
    </xf>
    <xf numFmtId="0" fontId="8" fillId="0" borderId="9" xfId="0" applyFont="1" applyBorder="1" applyAlignment="1">
      <alignment horizontal="left" vertical="center"/>
    </xf>
    <xf numFmtId="0" fontId="8" fillId="0" borderId="6" xfId="0" applyFont="1" applyBorder="1" applyAlignment="1">
      <alignment horizontal="left" vertical="center"/>
    </xf>
    <xf numFmtId="0" fontId="8" fillId="0" borderId="5" xfId="0" applyFont="1" applyBorder="1" applyAlignment="1">
      <alignment horizontal="left" vertical="center"/>
    </xf>
    <xf numFmtId="0" fontId="8" fillId="0" borderId="12" xfId="0" applyFont="1" applyBorder="1" applyAlignment="1">
      <alignment horizontal="left" vertical="center"/>
    </xf>
    <xf numFmtId="0" fontId="4" fillId="15" borderId="48" xfId="0" applyFont="1" applyFill="1" applyBorder="1" applyAlignment="1">
      <alignment vertical="center" wrapText="1"/>
    </xf>
    <xf numFmtId="0" fontId="71" fillId="0" borderId="48" xfId="0" applyFont="1" applyBorder="1" applyAlignment="1">
      <alignment vertical="center"/>
    </xf>
    <xf numFmtId="0" fontId="16" fillId="0" borderId="0" xfId="0" applyFont="1">
      <alignment vertical="center"/>
    </xf>
    <xf numFmtId="0" fontId="8" fillId="0" borderId="119" xfId="0" applyFont="1" applyFill="1" applyBorder="1" applyAlignment="1" applyProtection="1">
      <alignment vertical="top" wrapText="1"/>
    </xf>
    <xf numFmtId="0" fontId="8" fillId="0" borderId="11" xfId="0" applyFont="1" applyFill="1" applyBorder="1" applyAlignment="1" applyProtection="1">
      <alignment vertical="top" wrapText="1"/>
    </xf>
    <xf numFmtId="0" fontId="8" fillId="0" borderId="3" xfId="0" applyFont="1" applyFill="1" applyBorder="1" applyAlignment="1" applyProtection="1">
      <alignment vertical="top"/>
    </xf>
    <xf numFmtId="0" fontId="8" fillId="0" borderId="12" xfId="0" applyFont="1" applyFill="1" applyBorder="1" applyAlignment="1" applyProtection="1">
      <alignment vertical="center"/>
    </xf>
    <xf numFmtId="0" fontId="8" fillId="0" borderId="12" xfId="0" applyFont="1" applyFill="1" applyBorder="1" applyAlignment="1" applyProtection="1">
      <alignment vertical="top"/>
    </xf>
    <xf numFmtId="0" fontId="17" fillId="23" borderId="46" xfId="0" applyFont="1" applyFill="1" applyBorder="1" applyAlignment="1" applyProtection="1">
      <alignment horizontal="center" vertical="center" shrinkToFit="1"/>
    </xf>
    <xf numFmtId="0" fontId="17" fillId="23" borderId="67" xfId="0" applyFont="1" applyFill="1" applyBorder="1" applyAlignment="1" applyProtection="1">
      <alignment horizontal="center" vertical="center" shrinkToFit="1"/>
    </xf>
    <xf numFmtId="0" fontId="8" fillId="23" borderId="108" xfId="0" applyFont="1" applyFill="1" applyBorder="1" applyAlignment="1" applyProtection="1">
      <alignment horizontal="center" vertical="center"/>
    </xf>
    <xf numFmtId="0" fontId="8" fillId="23" borderId="20" xfId="0" applyFont="1" applyFill="1" applyBorder="1" applyAlignment="1" applyProtection="1">
      <alignment horizontal="center" vertical="center"/>
    </xf>
    <xf numFmtId="0" fontId="9" fillId="23" borderId="12" xfId="0" applyNumberFormat="1" applyFont="1" applyFill="1" applyBorder="1" applyAlignment="1">
      <alignment horizontal="center" vertical="center" shrinkToFit="1"/>
    </xf>
    <xf numFmtId="178" fontId="86" fillId="0" borderId="9" xfId="2" applyNumberFormat="1" applyFont="1" applyFill="1" applyBorder="1" applyAlignment="1">
      <alignment vertical="center" shrinkToFit="1"/>
    </xf>
    <xf numFmtId="0" fontId="86" fillId="0" borderId="6" xfId="0" applyFont="1" applyBorder="1" applyAlignment="1">
      <alignment vertical="center" shrinkToFit="1"/>
    </xf>
    <xf numFmtId="0" fontId="86" fillId="0" borderId="50" xfId="0" applyFont="1" applyBorder="1" applyAlignment="1">
      <alignment vertical="center" shrinkToFit="1"/>
    </xf>
    <xf numFmtId="178" fontId="86" fillId="23" borderId="16" xfId="2" applyNumberFormat="1" applyFont="1" applyFill="1" applyBorder="1" applyAlignment="1">
      <alignment vertical="center" shrinkToFit="1"/>
    </xf>
    <xf numFmtId="0" fontId="94" fillId="23" borderId="44" xfId="0" applyFont="1" applyFill="1" applyBorder="1" applyAlignment="1">
      <alignment horizontal="left" vertical="center" shrinkToFit="1"/>
    </xf>
    <xf numFmtId="0" fontId="46" fillId="23" borderId="44" xfId="0" applyFont="1" applyFill="1" applyBorder="1" applyAlignment="1">
      <alignment horizontal="left" vertical="center" shrinkToFit="1"/>
    </xf>
    <xf numFmtId="0" fontId="75" fillId="23" borderId="44" xfId="0" applyFont="1" applyFill="1" applyBorder="1">
      <alignment vertical="center"/>
    </xf>
    <xf numFmtId="0" fontId="95" fillId="23" borderId="78" xfId="0" applyFont="1" applyFill="1" applyBorder="1" applyAlignment="1">
      <alignment vertical="center" shrinkToFit="1"/>
    </xf>
    <xf numFmtId="0" fontId="32" fillId="23" borderId="44" xfId="0" applyFont="1" applyFill="1" applyBorder="1">
      <alignment vertical="center"/>
    </xf>
    <xf numFmtId="0" fontId="96" fillId="23" borderId="44" xfId="15" applyFont="1" applyFill="1" applyBorder="1" applyAlignment="1" applyProtection="1">
      <alignment vertical="center" wrapText="1"/>
      <protection locked="0"/>
    </xf>
    <xf numFmtId="0" fontId="95" fillId="23" borderId="44" xfId="0" applyFont="1" applyFill="1" applyBorder="1" applyAlignment="1">
      <alignment vertical="center" shrinkToFit="1"/>
    </xf>
    <xf numFmtId="0" fontId="73" fillId="23" borderId="44" xfId="0" applyFont="1" applyFill="1" applyBorder="1">
      <alignment vertical="center"/>
    </xf>
    <xf numFmtId="0" fontId="25" fillId="23" borderId="44" xfId="0" applyFont="1" applyFill="1" applyBorder="1">
      <alignment vertical="center"/>
    </xf>
    <xf numFmtId="0" fontId="98" fillId="23" borderId="49" xfId="0" applyFont="1" applyFill="1" applyBorder="1" applyAlignment="1" applyProtection="1">
      <alignment horizontal="center" vertical="center"/>
    </xf>
    <xf numFmtId="192" fontId="98" fillId="23" borderId="49" xfId="0" applyNumberFormat="1" applyFont="1" applyFill="1" applyBorder="1" applyAlignment="1" applyProtection="1">
      <alignment horizontal="center" vertical="center" wrapText="1"/>
    </xf>
    <xf numFmtId="0" fontId="95" fillId="23" borderId="0" xfId="0" applyFont="1" applyFill="1">
      <alignment vertical="center"/>
    </xf>
    <xf numFmtId="0" fontId="8" fillId="23" borderId="9" xfId="0" applyFont="1" applyFill="1" applyBorder="1" applyAlignment="1">
      <alignment vertical="center"/>
    </xf>
    <xf numFmtId="0" fontId="8" fillId="23" borderId="6" xfId="0" applyFont="1" applyFill="1" applyBorder="1" applyAlignment="1">
      <alignment vertical="center"/>
    </xf>
    <xf numFmtId="0" fontId="8" fillId="23" borderId="50" xfId="0" applyFont="1" applyFill="1" applyBorder="1" applyAlignment="1">
      <alignment vertical="center"/>
    </xf>
    <xf numFmtId="0" fontId="8" fillId="23" borderId="11" xfId="0" applyFont="1" applyFill="1" applyBorder="1" applyAlignment="1">
      <alignment vertical="center"/>
    </xf>
    <xf numFmtId="0" fontId="8" fillId="23" borderId="0" xfId="0" applyFont="1" applyFill="1" applyBorder="1" applyAlignment="1">
      <alignment vertical="center"/>
    </xf>
    <xf numFmtId="0" fontId="8" fillId="23" borderId="8" xfId="0" applyFont="1" applyFill="1" applyBorder="1" applyAlignment="1">
      <alignment vertical="center"/>
    </xf>
    <xf numFmtId="0" fontId="8" fillId="23" borderId="5" xfId="0" applyFont="1" applyFill="1" applyBorder="1" applyAlignment="1">
      <alignment vertical="center"/>
    </xf>
    <xf numFmtId="0" fontId="8" fillId="23" borderId="12" xfId="0" applyFont="1" applyFill="1" applyBorder="1" applyAlignment="1">
      <alignment vertical="center"/>
    </xf>
    <xf numFmtId="0" fontId="8" fillId="23" borderId="13" xfId="0" applyFont="1" applyFill="1" applyBorder="1" applyAlignment="1">
      <alignment vertical="center"/>
    </xf>
    <xf numFmtId="0" fontId="17" fillId="23" borderId="58" xfId="0" applyFont="1" applyFill="1" applyBorder="1" applyAlignment="1">
      <alignment horizontal="center" vertical="center" wrapText="1"/>
    </xf>
    <xf numFmtId="0" fontId="17" fillId="23" borderId="59" xfId="0" applyFont="1" applyFill="1" applyBorder="1" applyAlignment="1">
      <alignment horizontal="center" vertical="center" wrapText="1"/>
    </xf>
    <xf numFmtId="0" fontId="38" fillId="23" borderId="46" xfId="6" applyFont="1" applyFill="1" applyBorder="1" applyAlignment="1">
      <alignment horizontal="center" vertical="center" wrapText="1" shrinkToFit="1"/>
    </xf>
    <xf numFmtId="0" fontId="38" fillId="23" borderId="46" xfId="6" applyFont="1" applyFill="1" applyBorder="1" applyAlignment="1">
      <alignment vertical="center" wrapText="1" shrinkToFit="1"/>
    </xf>
    <xf numFmtId="0" fontId="9" fillId="0" borderId="0" xfId="6" applyFont="1" applyFill="1">
      <alignment vertical="center"/>
    </xf>
    <xf numFmtId="0" fontId="38" fillId="23" borderId="46" xfId="6" applyFont="1" applyFill="1" applyBorder="1" applyAlignment="1">
      <alignment horizontal="center" vertical="center"/>
    </xf>
    <xf numFmtId="0" fontId="38" fillId="23" borderId="120" xfId="6" applyFont="1" applyFill="1" applyBorder="1" applyAlignment="1">
      <alignment vertical="center"/>
    </xf>
    <xf numFmtId="0" fontId="38" fillId="23" borderId="48" xfId="6" applyFont="1" applyFill="1" applyBorder="1" applyAlignment="1">
      <alignment vertical="center"/>
    </xf>
    <xf numFmtId="0" fontId="9" fillId="0" borderId="51" xfId="6" applyFont="1" applyFill="1" applyBorder="1" applyAlignment="1">
      <alignment vertical="top"/>
    </xf>
    <xf numFmtId="0" fontId="9" fillId="0" borderId="9" xfId="6" applyFont="1" applyFill="1" applyBorder="1" applyAlignment="1">
      <alignment vertical="top"/>
    </xf>
    <xf numFmtId="0" fontId="9" fillId="0" borderId="6" xfId="6" applyFont="1" applyFill="1" applyBorder="1" applyAlignment="1">
      <alignment vertical="top"/>
    </xf>
    <xf numFmtId="0" fontId="9" fillId="0" borderId="50" xfId="6" applyFont="1" applyFill="1" applyBorder="1" applyAlignment="1">
      <alignment vertical="top"/>
    </xf>
    <xf numFmtId="179" fontId="86" fillId="0" borderId="24" xfId="2" applyNumberFormat="1" applyFont="1" applyFill="1" applyBorder="1" applyAlignment="1">
      <alignment horizontal="right" vertical="center" shrinkToFit="1"/>
    </xf>
    <xf numFmtId="179" fontId="86" fillId="23" borderId="23" xfId="2" applyNumberFormat="1" applyFont="1" applyFill="1" applyBorder="1" applyAlignment="1">
      <alignment vertical="center" shrinkToFit="1"/>
    </xf>
    <xf numFmtId="0" fontId="9" fillId="0" borderId="48" xfId="0" applyFont="1" applyBorder="1" applyAlignment="1">
      <alignment vertical="center"/>
    </xf>
    <xf numFmtId="0" fontId="9" fillId="0" borderId="49" xfId="0" applyFont="1" applyBorder="1" applyAlignment="1">
      <alignment vertical="center"/>
    </xf>
    <xf numFmtId="0" fontId="114" fillId="23" borderId="51" xfId="13" applyFont="1" applyFill="1" applyBorder="1" applyAlignment="1">
      <alignment horizontal="left" vertical="center" wrapText="1"/>
    </xf>
    <xf numFmtId="199" fontId="113" fillId="23" borderId="9" xfId="13" applyNumberFormat="1" applyFont="1" applyFill="1" applyBorder="1" applyAlignment="1">
      <alignment horizontal="center" vertical="center"/>
    </xf>
    <xf numFmtId="202" fontId="113" fillId="23" borderId="6" xfId="2" applyNumberFormat="1" applyFont="1" applyFill="1" applyBorder="1" applyAlignment="1">
      <alignment horizontal="right" vertical="center" shrinkToFit="1"/>
    </xf>
    <xf numFmtId="202" fontId="113" fillId="23" borderId="9" xfId="2" applyNumberFormat="1" applyFont="1" applyFill="1" applyBorder="1" applyAlignment="1">
      <alignment horizontal="right" vertical="center" shrinkToFit="1"/>
    </xf>
    <xf numFmtId="201" fontId="113" fillId="23" borderId="139" xfId="13" applyNumberFormat="1" applyFont="1" applyFill="1" applyBorder="1" applyAlignment="1">
      <alignment horizontal="center" vertical="center" shrinkToFit="1"/>
    </xf>
    <xf numFmtId="38" fontId="113" fillId="23" borderId="9" xfId="2" applyFont="1" applyFill="1" applyBorder="1" applyAlignment="1">
      <alignment horizontal="left" vertical="center" shrinkToFit="1"/>
    </xf>
    <xf numFmtId="0" fontId="114" fillId="23" borderId="9" xfId="13" applyFont="1" applyFill="1" applyBorder="1" applyAlignment="1">
      <alignment vertical="center" wrapText="1"/>
    </xf>
    <xf numFmtId="38" fontId="113" fillId="23" borderId="170" xfId="2" applyFont="1" applyFill="1" applyBorder="1" applyAlignment="1">
      <alignment horizontal="left" vertical="center" shrinkToFit="1"/>
    </xf>
    <xf numFmtId="201" fontId="113" fillId="23" borderId="140" xfId="13" applyNumberFormat="1" applyFont="1" applyFill="1" applyBorder="1" applyAlignment="1">
      <alignment horizontal="center" vertical="center" shrinkToFit="1"/>
    </xf>
    <xf numFmtId="0" fontId="114" fillId="23" borderId="141" xfId="13" applyFont="1" applyFill="1" applyBorder="1" applyAlignment="1">
      <alignment vertical="center" wrapText="1"/>
    </xf>
    <xf numFmtId="0" fontId="108" fillId="23" borderId="0" xfId="0" applyFont="1" applyFill="1" applyAlignment="1">
      <alignment horizontal="right" vertical="center"/>
    </xf>
    <xf numFmtId="38" fontId="6" fillId="23" borderId="48" xfId="2" applyFont="1" applyFill="1" applyBorder="1" applyAlignment="1">
      <alignment vertical="center"/>
    </xf>
    <xf numFmtId="38" fontId="113" fillId="23" borderId="51" xfId="2" applyFont="1" applyFill="1" applyBorder="1" applyAlignment="1">
      <alignment vertical="center"/>
    </xf>
    <xf numFmtId="0" fontId="6" fillId="23" borderId="46" xfId="0" applyFont="1" applyFill="1" applyBorder="1" applyAlignment="1">
      <alignment horizontal="center"/>
    </xf>
    <xf numFmtId="0" fontId="13" fillId="23" borderId="78" xfId="6" applyFont="1" applyFill="1" applyBorder="1" applyAlignment="1">
      <alignment vertical="center" wrapText="1"/>
    </xf>
    <xf numFmtId="0" fontId="13" fillId="23" borderId="44" xfId="6" applyFont="1" applyFill="1" applyBorder="1" applyAlignment="1">
      <alignment vertical="center" wrapText="1"/>
    </xf>
    <xf numFmtId="0" fontId="13" fillId="23" borderId="202" xfId="6" applyFont="1" applyFill="1" applyBorder="1" applyAlignment="1">
      <alignment vertical="center" wrapText="1"/>
    </xf>
    <xf numFmtId="0" fontId="6" fillId="23" borderId="78" xfId="6" applyFont="1" applyFill="1" applyBorder="1" applyAlignment="1">
      <alignment horizontal="center" vertical="center" wrapText="1"/>
    </xf>
    <xf numFmtId="0" fontId="6" fillId="23" borderId="44" xfId="6" applyFont="1" applyFill="1" applyBorder="1" applyAlignment="1">
      <alignment horizontal="center" vertical="center" wrapText="1"/>
    </xf>
    <xf numFmtId="0" fontId="6" fillId="23" borderId="202" xfId="6" applyFont="1" applyFill="1" applyBorder="1" applyAlignment="1">
      <alignment horizontal="center" vertical="center" wrapText="1"/>
    </xf>
    <xf numFmtId="206" fontId="6" fillId="23" borderId="78" xfId="6" applyNumberFormat="1" applyFont="1" applyFill="1" applyBorder="1" applyAlignment="1">
      <alignment horizontal="center" vertical="center" wrapText="1"/>
    </xf>
    <xf numFmtId="207" fontId="6" fillId="23" borderId="78" xfId="6" applyNumberFormat="1" applyFont="1" applyFill="1" applyBorder="1" applyAlignment="1">
      <alignment horizontal="center" vertical="center" shrinkToFit="1"/>
    </xf>
    <xf numFmtId="209" fontId="6" fillId="23" borderId="78" xfId="6" applyNumberFormat="1" applyFont="1" applyFill="1" applyBorder="1" applyAlignment="1">
      <alignment horizontal="center" vertical="center" shrinkToFit="1"/>
    </xf>
    <xf numFmtId="206" fontId="6" fillId="23" borderId="44" xfId="6" applyNumberFormat="1" applyFont="1" applyFill="1" applyBorder="1" applyAlignment="1">
      <alignment horizontal="center" vertical="center" wrapText="1"/>
    </xf>
    <xf numFmtId="207" fontId="6" fillId="23" borderId="44" xfId="6" applyNumberFormat="1" applyFont="1" applyFill="1" applyBorder="1" applyAlignment="1">
      <alignment horizontal="center" vertical="center" shrinkToFit="1"/>
    </xf>
    <xf numFmtId="209" fontId="6" fillId="23" borderId="44" xfId="6" applyNumberFormat="1" applyFont="1" applyFill="1" applyBorder="1" applyAlignment="1">
      <alignment horizontal="center" vertical="center" shrinkToFit="1"/>
    </xf>
    <xf numFmtId="207" fontId="6" fillId="23" borderId="202" xfId="6" applyNumberFormat="1" applyFont="1" applyFill="1" applyBorder="1" applyAlignment="1">
      <alignment horizontal="center" vertical="center" shrinkToFit="1"/>
    </xf>
    <xf numFmtId="209" fontId="6" fillId="23" borderId="202" xfId="6" applyNumberFormat="1" applyFont="1" applyFill="1" applyBorder="1" applyAlignment="1">
      <alignment horizontal="center" vertical="center" shrinkToFit="1"/>
    </xf>
    <xf numFmtId="206" fontId="6" fillId="23" borderId="202" xfId="6" applyNumberFormat="1" applyFont="1" applyFill="1" applyBorder="1" applyAlignment="1">
      <alignment horizontal="center" vertical="center" wrapText="1"/>
    </xf>
    <xf numFmtId="0" fontId="9" fillId="23" borderId="0" xfId="0" applyFont="1" applyFill="1" applyAlignment="1">
      <alignment vertical="center"/>
    </xf>
    <xf numFmtId="0" fontId="8" fillId="23" borderId="6" xfId="0" applyFont="1" applyFill="1" applyBorder="1" applyAlignment="1">
      <alignment horizontal="center" vertical="center"/>
    </xf>
    <xf numFmtId="0" fontId="8" fillId="23" borderId="12" xfId="0" applyFont="1" applyFill="1" applyBorder="1" applyAlignment="1">
      <alignment horizontal="center" vertical="center"/>
    </xf>
    <xf numFmtId="0" fontId="77" fillId="0" borderId="47" xfId="0" applyFont="1" applyBorder="1" applyAlignment="1">
      <alignment vertical="center"/>
    </xf>
    <xf numFmtId="0" fontId="4" fillId="15" borderId="49" xfId="0" applyFont="1" applyFill="1" applyBorder="1" applyAlignment="1">
      <alignment vertical="center" wrapText="1"/>
    </xf>
    <xf numFmtId="0" fontId="8" fillId="0" borderId="0" xfId="14" applyFont="1" applyAlignment="1" applyProtection="1">
      <alignment horizontal="left"/>
    </xf>
    <xf numFmtId="0" fontId="24" fillId="0" borderId="0" xfId="0" applyFont="1" applyAlignment="1" applyProtection="1">
      <alignment horizontal="left"/>
    </xf>
    <xf numFmtId="0" fontId="28" fillId="0" borderId="0" xfId="14" applyFont="1" applyAlignment="1"/>
    <xf numFmtId="0" fontId="0" fillId="13" borderId="0" xfId="0" applyFill="1" applyAlignment="1">
      <alignment vertical="center" wrapText="1"/>
    </xf>
    <xf numFmtId="0" fontId="4" fillId="13" borderId="48" xfId="0" applyFont="1" applyFill="1" applyBorder="1" applyAlignment="1">
      <alignment horizontal="center" vertical="center" wrapText="1" shrinkToFit="1"/>
    </xf>
    <xf numFmtId="0" fontId="4" fillId="13" borderId="49" xfId="0" applyFont="1" applyFill="1" applyBorder="1" applyAlignment="1">
      <alignment horizontal="center" vertical="center" wrapText="1" shrinkToFit="1"/>
    </xf>
    <xf numFmtId="0" fontId="53" fillId="0" borderId="27" xfId="0" applyFont="1" applyBorder="1" applyAlignment="1">
      <alignment horizontal="center" vertical="center" wrapText="1"/>
    </xf>
    <xf numFmtId="0" fontId="11" fillId="0" borderId="47" xfId="0" applyFont="1" applyBorder="1" applyAlignment="1">
      <alignment horizontal="left" vertical="center"/>
    </xf>
    <xf numFmtId="0" fontId="11" fillId="0" borderId="49" xfId="0" applyFont="1" applyBorder="1" applyAlignment="1">
      <alignment horizontal="left" vertical="center" wrapText="1"/>
    </xf>
    <xf numFmtId="0" fontId="6" fillId="3" borderId="0" xfId="0" applyFont="1" applyFill="1">
      <alignment vertical="center"/>
    </xf>
    <xf numFmtId="0" fontId="15" fillId="12" borderId="250" xfId="0" applyFont="1" applyFill="1" applyBorder="1" applyAlignment="1" applyProtection="1">
      <alignment horizontal="left" vertical="center" shrinkToFit="1"/>
    </xf>
    <xf numFmtId="0" fontId="60" fillId="0" borderId="0" xfId="0" applyFont="1" applyFill="1" applyBorder="1" applyAlignment="1">
      <alignment horizontal="centerContinuous" vertical="center" wrapText="1"/>
    </xf>
    <xf numFmtId="0" fontId="59" fillId="0" borderId="0" xfId="0" applyFont="1" applyFill="1" applyBorder="1" applyAlignment="1">
      <alignment horizontal="centerContinuous" vertical="center" wrapText="1"/>
    </xf>
    <xf numFmtId="0" fontId="167" fillId="10" borderId="103" xfId="14" applyFont="1" applyFill="1" applyBorder="1" applyAlignment="1" applyProtection="1">
      <alignment vertical="center"/>
    </xf>
    <xf numFmtId="0" fontId="167" fillId="10" borderId="104" xfId="14" applyFont="1" applyFill="1" applyBorder="1" applyAlignment="1" applyProtection="1">
      <alignment vertical="center"/>
    </xf>
    <xf numFmtId="0" fontId="24" fillId="5" borderId="0" xfId="0" applyFont="1" applyFill="1" applyAlignment="1">
      <alignment horizontal="right"/>
    </xf>
    <xf numFmtId="0" fontId="8" fillId="5" borderId="0" xfId="0" applyFont="1" applyFill="1" applyAlignment="1">
      <alignment horizontal="right" vertical="center"/>
    </xf>
    <xf numFmtId="0" fontId="11" fillId="0" borderId="46" xfId="0" applyFont="1" applyBorder="1" applyAlignment="1">
      <alignment horizontal="center" vertical="center" wrapText="1"/>
    </xf>
    <xf numFmtId="0" fontId="11" fillId="0" borderId="51" xfId="0" applyFont="1" applyBorder="1" applyAlignment="1">
      <alignment horizontal="center" vertical="center" wrapText="1"/>
    </xf>
    <xf numFmtId="0" fontId="169" fillId="0" borderId="0" xfId="0" applyFont="1">
      <alignment vertical="center"/>
    </xf>
    <xf numFmtId="0" fontId="151" fillId="0" borderId="46" xfId="0" applyFont="1" applyBorder="1" applyAlignment="1">
      <alignment horizontal="center" vertical="center" wrapText="1"/>
    </xf>
    <xf numFmtId="0" fontId="11" fillId="2" borderId="48" xfId="0" applyFont="1" applyFill="1" applyBorder="1" applyAlignment="1">
      <alignment horizontal="left" vertical="center" wrapText="1"/>
    </xf>
    <xf numFmtId="0" fontId="151" fillId="2" borderId="48" xfId="0" applyFont="1" applyFill="1" applyBorder="1" applyAlignment="1">
      <alignment horizontal="center" vertical="center"/>
    </xf>
    <xf numFmtId="0" fontId="156" fillId="2" borderId="49" xfId="19" applyFont="1" applyFill="1" applyBorder="1">
      <alignment vertical="center"/>
    </xf>
    <xf numFmtId="0" fontId="5" fillId="2" borderId="44" xfId="6" applyFont="1" applyFill="1" applyBorder="1" applyAlignment="1">
      <alignment horizontal="center" vertical="center" wrapText="1"/>
    </xf>
    <xf numFmtId="0" fontId="5" fillId="2" borderId="44" xfId="6" applyFont="1" applyFill="1" applyBorder="1" applyAlignment="1">
      <alignment horizontal="center" vertical="center"/>
    </xf>
    <xf numFmtId="202" fontId="6" fillId="7" borderId="13" xfId="2" applyNumberFormat="1" applyFont="1" applyFill="1" applyBorder="1" applyAlignment="1">
      <alignment horizontal="right" vertical="center" shrinkToFit="1"/>
    </xf>
    <xf numFmtId="202" fontId="6" fillId="7" borderId="49" xfId="2" applyNumberFormat="1" applyFont="1" applyFill="1" applyBorder="1" applyAlignment="1">
      <alignment horizontal="right" vertical="center" shrinkToFit="1"/>
    </xf>
    <xf numFmtId="202" fontId="6" fillId="7" borderId="256" xfId="2" applyNumberFormat="1" applyFont="1" applyFill="1" applyBorder="1" applyAlignment="1">
      <alignment horizontal="right" vertical="center" shrinkToFit="1"/>
    </xf>
    <xf numFmtId="0" fontId="6" fillId="2" borderId="67" xfId="13" applyFont="1" applyFill="1" applyBorder="1" applyAlignment="1">
      <alignment horizontal="center" vertical="center" wrapText="1" shrinkToFit="1"/>
    </xf>
    <xf numFmtId="0" fontId="11" fillId="0" borderId="47" xfId="0" applyFont="1" applyBorder="1" applyAlignment="1">
      <alignment horizontal="left" vertical="center"/>
    </xf>
    <xf numFmtId="0" fontId="11" fillId="0" borderId="49" xfId="0" applyFont="1" applyBorder="1" applyAlignment="1">
      <alignment horizontal="left" vertical="center"/>
    </xf>
    <xf numFmtId="0" fontId="5" fillId="2" borderId="47" xfId="0" applyFont="1" applyFill="1" applyBorder="1" applyAlignment="1">
      <alignment horizontal="center" vertical="center"/>
    </xf>
    <xf numFmtId="0" fontId="5" fillId="2" borderId="48" xfId="0" applyFont="1" applyFill="1" applyBorder="1" applyAlignment="1">
      <alignment horizontal="center" vertical="center"/>
    </xf>
    <xf numFmtId="0" fontId="151" fillId="0" borderId="51" xfId="0" applyFont="1" applyBorder="1" applyAlignment="1">
      <alignment horizontal="center" vertical="center" wrapText="1"/>
    </xf>
    <xf numFmtId="0" fontId="151" fillId="0" borderId="3" xfId="0" applyFont="1" applyBorder="1" applyAlignment="1">
      <alignment horizontal="center" vertical="center"/>
    </xf>
    <xf numFmtId="0" fontId="11" fillId="0" borderId="9" xfId="0" applyFont="1" applyBorder="1" applyAlignment="1">
      <alignment horizontal="left" vertical="center" shrinkToFit="1"/>
    </xf>
    <xf numFmtId="0" fontId="11" fillId="0" borderId="50"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13" xfId="0" applyFont="1" applyBorder="1" applyAlignment="1">
      <alignment horizontal="left" vertical="center" shrinkToFit="1"/>
    </xf>
    <xf numFmtId="0" fontId="11" fillId="0" borderId="9" xfId="0" applyFont="1" applyBorder="1" applyAlignment="1">
      <alignment horizontal="left" vertical="center"/>
    </xf>
    <xf numFmtId="0" fontId="11" fillId="0" borderId="50" xfId="0" applyFont="1" applyBorder="1" applyAlignment="1">
      <alignment horizontal="left" vertical="center"/>
    </xf>
    <xf numFmtId="0" fontId="11" fillId="0" borderId="5" xfId="0" applyFont="1" applyBorder="1" applyAlignment="1">
      <alignment horizontal="left" vertical="center"/>
    </xf>
    <xf numFmtId="0" fontId="11" fillId="0" borderId="13" xfId="0" applyFont="1" applyBorder="1" applyAlignment="1">
      <alignment horizontal="left" vertical="center"/>
    </xf>
    <xf numFmtId="0" fontId="11" fillId="0" borderId="47" xfId="0" applyFont="1" applyBorder="1" applyAlignment="1">
      <alignment horizontal="left" vertical="center" wrapText="1" shrinkToFit="1"/>
    </xf>
    <xf numFmtId="0" fontId="11" fillId="0" borderId="49" xfId="0" applyFont="1" applyBorder="1" applyAlignment="1">
      <alignment horizontal="left" vertical="center" shrinkToFit="1"/>
    </xf>
    <xf numFmtId="0" fontId="11" fillId="0" borderId="47" xfId="0" applyFont="1" applyBorder="1" applyAlignment="1">
      <alignment horizontal="left" vertical="center" wrapText="1"/>
    </xf>
    <xf numFmtId="0" fontId="11" fillId="0" borderId="49" xfId="0" applyFont="1" applyBorder="1" applyAlignment="1">
      <alignment horizontal="left" vertical="center" wrapText="1"/>
    </xf>
    <xf numFmtId="0" fontId="11" fillId="0" borderId="9" xfId="0" applyFont="1" applyBorder="1" applyAlignment="1">
      <alignment horizontal="left" vertical="center" wrapText="1"/>
    </xf>
    <xf numFmtId="0" fontId="11" fillId="0" borderId="50" xfId="0" applyFont="1" applyBorder="1" applyAlignment="1">
      <alignment horizontal="left" vertical="center" wrapText="1"/>
    </xf>
    <xf numFmtId="0" fontId="11" fillId="0" borderId="5" xfId="0" applyFont="1" applyBorder="1" applyAlignment="1">
      <alignment horizontal="left" vertical="center" wrapText="1"/>
    </xf>
    <xf numFmtId="0" fontId="11" fillId="0" borderId="13" xfId="0" applyFont="1" applyBorder="1" applyAlignment="1">
      <alignment horizontal="left" vertical="center" wrapText="1"/>
    </xf>
    <xf numFmtId="0" fontId="151" fillId="0" borderId="51" xfId="0" applyFont="1" applyBorder="1" applyAlignment="1">
      <alignment horizontal="center" vertical="center"/>
    </xf>
    <xf numFmtId="0" fontId="6" fillId="3" borderId="0" xfId="0" applyFont="1" applyFill="1">
      <alignment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6" fillId="2" borderId="47" xfId="0" applyFont="1" applyFill="1" applyBorder="1" applyAlignment="1">
      <alignment horizontal="center" vertical="center"/>
    </xf>
    <xf numFmtId="0" fontId="6" fillId="2" borderId="49" xfId="0" applyFont="1" applyFill="1" applyBorder="1" applyAlignment="1">
      <alignment horizontal="center" vertical="center"/>
    </xf>
    <xf numFmtId="0" fontId="5" fillId="2" borderId="49" xfId="0" applyFont="1" applyFill="1" applyBorder="1" applyAlignment="1">
      <alignment horizontal="center" vertical="center"/>
    </xf>
    <xf numFmtId="0" fontId="11" fillId="0" borderId="11" xfId="0" applyFont="1" applyBorder="1" applyAlignment="1">
      <alignment horizontal="left" vertical="center" wrapText="1"/>
    </xf>
    <xf numFmtId="0" fontId="11" fillId="0" borderId="8" xfId="0" applyFont="1" applyBorder="1" applyAlignment="1">
      <alignment horizontal="left" vertical="center" wrapText="1"/>
    </xf>
    <xf numFmtId="0" fontId="11" fillId="0" borderId="51" xfId="0" applyFont="1" applyBorder="1" applyAlignment="1">
      <alignment horizontal="left" vertical="center"/>
    </xf>
    <xf numFmtId="0" fontId="11" fillId="0" borderId="7" xfId="0" applyFont="1" applyBorder="1" applyAlignment="1">
      <alignment horizontal="left" vertical="center"/>
    </xf>
    <xf numFmtId="0" fontId="11" fillId="0" borderId="3"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3" fillId="0" borderId="0" xfId="0" applyFont="1" applyBorder="1" applyAlignment="1">
      <alignment horizontal="left" vertical="center"/>
    </xf>
    <xf numFmtId="0" fontId="13" fillId="0" borderId="17" xfId="0" applyFont="1" applyBorder="1" applyAlignment="1">
      <alignment horizontal="left" vertical="center"/>
    </xf>
    <xf numFmtId="0" fontId="11" fillId="0" borderId="47" xfId="0" applyFont="1" applyBorder="1" applyAlignment="1">
      <alignment vertical="center" shrinkToFit="1"/>
    </xf>
    <xf numFmtId="0" fontId="11" fillId="0" borderId="49" xfId="0" applyFont="1" applyBorder="1" applyAlignment="1">
      <alignment vertical="center" shrinkToFit="1"/>
    </xf>
    <xf numFmtId="0" fontId="5" fillId="0" borderId="47"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11" fillId="0" borderId="47" xfId="0" applyFont="1" applyBorder="1" applyAlignment="1">
      <alignment horizontal="center" vertical="center" shrinkToFit="1"/>
    </xf>
    <xf numFmtId="0" fontId="11" fillId="0" borderId="49" xfId="0" applyFont="1" applyBorder="1" applyAlignment="1">
      <alignment horizontal="center" vertical="center" shrinkToFit="1"/>
    </xf>
    <xf numFmtId="0" fontId="5" fillId="0" borderId="9" xfId="0" applyFont="1" applyFill="1" applyBorder="1" applyAlignment="1">
      <alignment horizontal="left" vertical="center"/>
    </xf>
    <xf numFmtId="0" fontId="5" fillId="0" borderId="50" xfId="0" applyFont="1" applyFill="1" applyBorder="1" applyAlignment="1">
      <alignment horizontal="left" vertical="center"/>
    </xf>
    <xf numFmtId="0" fontId="5" fillId="0" borderId="11"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3" fillId="0" borderId="0" xfId="0" applyFont="1" applyBorder="1" applyAlignment="1">
      <alignment horizontal="left" vertical="center" wrapText="1"/>
    </xf>
    <xf numFmtId="0" fontId="6" fillId="7" borderId="12" xfId="0" applyFont="1" applyFill="1" applyBorder="1">
      <alignment vertical="center"/>
    </xf>
    <xf numFmtId="0" fontId="6" fillId="7" borderId="29" xfId="0" applyFont="1" applyFill="1" applyBorder="1">
      <alignment vertical="center"/>
    </xf>
    <xf numFmtId="0" fontId="6" fillId="7" borderId="19" xfId="0" applyFont="1" applyFill="1" applyBorder="1">
      <alignment vertical="center"/>
    </xf>
    <xf numFmtId="0" fontId="6" fillId="7" borderId="20" xfId="0" applyFont="1" applyFill="1" applyBorder="1">
      <alignment vertical="center"/>
    </xf>
    <xf numFmtId="0" fontId="161" fillId="24" borderId="0" xfId="0" applyFont="1" applyFill="1" applyBorder="1" applyAlignment="1">
      <alignment vertical="center" wrapText="1"/>
    </xf>
    <xf numFmtId="0" fontId="153" fillId="24" borderId="0" xfId="0" applyFont="1" applyFill="1" applyBorder="1" applyAlignment="1">
      <alignment vertical="center" wrapText="1"/>
    </xf>
    <xf numFmtId="0" fontId="13" fillId="0" borderId="0" xfId="0" applyFont="1" applyBorder="1" applyAlignment="1">
      <alignment vertical="center" wrapText="1"/>
    </xf>
    <xf numFmtId="0" fontId="13" fillId="3" borderId="0" xfId="0" applyFont="1" applyFill="1" applyBorder="1" applyAlignment="1">
      <alignment vertical="center" wrapText="1"/>
    </xf>
    <xf numFmtId="0" fontId="11" fillId="0" borderId="47" xfId="0" applyFont="1" applyBorder="1" applyAlignment="1">
      <alignment horizontal="left" vertical="center" shrinkToFit="1"/>
    </xf>
    <xf numFmtId="0" fontId="12" fillId="7" borderId="0" xfId="0" applyFont="1" applyFill="1" applyBorder="1" applyAlignment="1">
      <alignment vertical="center" wrapText="1"/>
    </xf>
    <xf numFmtId="0" fontId="12" fillId="5" borderId="0" xfId="0" applyFont="1" applyFill="1" applyBorder="1" applyAlignment="1">
      <alignment vertical="center" wrapText="1"/>
    </xf>
    <xf numFmtId="0" fontId="12" fillId="23" borderId="0" xfId="0" applyFont="1" applyFill="1" applyBorder="1" applyAlignment="1">
      <alignment horizontal="left" vertical="center" wrapText="1"/>
    </xf>
    <xf numFmtId="0" fontId="168" fillId="12" borderId="53" xfId="0" applyFont="1" applyFill="1" applyBorder="1" applyAlignment="1" applyProtection="1">
      <alignment horizontal="center" vertical="center" shrinkToFit="1"/>
    </xf>
    <xf numFmtId="0" fontId="168" fillId="12" borderId="48" xfId="0" applyFont="1" applyFill="1" applyBorder="1" applyAlignment="1" applyProtection="1">
      <alignment horizontal="center" vertical="center" shrinkToFit="1"/>
    </xf>
    <xf numFmtId="0" fontId="168" fillId="12" borderId="197" xfId="0" applyFont="1" applyFill="1" applyBorder="1" applyAlignment="1" applyProtection="1">
      <alignment horizontal="center" vertical="center" shrinkToFit="1"/>
    </xf>
    <xf numFmtId="0" fontId="8" fillId="7" borderId="46" xfId="0" applyFont="1" applyFill="1" applyBorder="1" applyAlignment="1" applyProtection="1">
      <alignment horizontal="center" vertical="center" shrinkToFit="1"/>
    </xf>
    <xf numFmtId="0" fontId="0" fillId="0" borderId="46" xfId="0" applyBorder="1" applyAlignment="1" applyProtection="1">
      <alignment horizontal="center" vertical="center"/>
    </xf>
    <xf numFmtId="0" fontId="44" fillId="7" borderId="47" xfId="0" applyFont="1" applyFill="1" applyBorder="1" applyAlignment="1" applyProtection="1">
      <alignment horizontal="left" vertical="center"/>
    </xf>
    <xf numFmtId="0" fontId="4" fillId="0" borderId="49" xfId="0" applyFont="1" applyBorder="1" applyAlignment="1" applyProtection="1">
      <alignment vertical="center"/>
    </xf>
    <xf numFmtId="0" fontId="8" fillId="0" borderId="0" xfId="0" applyFont="1" applyAlignment="1" applyProtection="1">
      <alignment horizontal="center" vertical="center"/>
    </xf>
    <xf numFmtId="0" fontId="28" fillId="4" borderId="18" xfId="0" applyFont="1" applyFill="1" applyBorder="1" applyAlignment="1" applyProtection="1">
      <alignment horizontal="center" vertical="center"/>
    </xf>
    <xf numFmtId="0" fontId="28" fillId="4" borderId="21" xfId="0" applyFont="1" applyFill="1" applyBorder="1" applyAlignment="1" applyProtection="1">
      <alignment horizontal="center" vertical="center"/>
    </xf>
    <xf numFmtId="0" fontId="28" fillId="4" borderId="22" xfId="0" applyFont="1" applyFill="1" applyBorder="1" applyAlignment="1" applyProtection="1">
      <alignment horizontal="center" vertical="center"/>
    </xf>
    <xf numFmtId="0" fontId="28" fillId="4" borderId="84" xfId="0" applyFont="1" applyFill="1" applyBorder="1" applyAlignment="1" applyProtection="1">
      <alignment horizontal="center" vertical="center"/>
    </xf>
    <xf numFmtId="0" fontId="28" fillId="4" borderId="19" xfId="0" applyFont="1" applyFill="1" applyBorder="1" applyAlignment="1" applyProtection="1">
      <alignment horizontal="center" vertical="center"/>
    </xf>
    <xf numFmtId="0" fontId="28" fillId="4" borderId="20" xfId="0" applyFont="1" applyFill="1" applyBorder="1" applyAlignment="1" applyProtection="1">
      <alignment horizontal="center" vertical="center"/>
    </xf>
    <xf numFmtId="0" fontId="146" fillId="4" borderId="225" xfId="0" applyFont="1" applyFill="1" applyBorder="1" applyAlignment="1" applyProtection="1">
      <alignment horizontal="center" vertical="center" wrapText="1"/>
    </xf>
    <xf numFmtId="0" fontId="146" fillId="4" borderId="226" xfId="0" applyFont="1" applyFill="1" applyBorder="1" applyAlignment="1" applyProtection="1">
      <alignment horizontal="center" vertical="center" wrapText="1"/>
    </xf>
    <xf numFmtId="0" fontId="146" fillId="4" borderId="227" xfId="0" applyFont="1" applyFill="1" applyBorder="1" applyAlignment="1" applyProtection="1">
      <alignment horizontal="center" vertical="center" wrapText="1"/>
    </xf>
    <xf numFmtId="0" fontId="8" fillId="0" borderId="0" xfId="0" applyFont="1" applyAlignment="1" applyProtection="1">
      <alignment horizontal="left" vertical="center" wrapText="1"/>
    </xf>
    <xf numFmtId="0" fontId="9" fillId="0" borderId="7" xfId="0" applyFont="1" applyFill="1" applyBorder="1" applyAlignment="1" applyProtection="1">
      <alignment horizontal="left" vertical="top" wrapText="1"/>
    </xf>
    <xf numFmtId="0" fontId="9" fillId="0" borderId="3" xfId="0" applyFont="1" applyFill="1" applyBorder="1" applyAlignment="1" applyProtection="1">
      <alignment horizontal="left" vertical="top" wrapText="1"/>
    </xf>
    <xf numFmtId="0" fontId="9" fillId="0" borderId="106" xfId="0" applyFont="1" applyFill="1" applyBorder="1" applyAlignment="1" applyProtection="1">
      <alignment horizontal="left" vertical="top" wrapText="1"/>
    </xf>
    <xf numFmtId="0" fontId="9" fillId="0" borderId="105" xfId="0" applyFont="1" applyFill="1" applyBorder="1" applyAlignment="1" applyProtection="1">
      <alignment horizontal="left" vertical="top" wrapText="1"/>
    </xf>
    <xf numFmtId="0" fontId="8" fillId="0" borderId="5" xfId="0" applyFont="1" applyFill="1" applyBorder="1" applyAlignment="1" applyProtection="1">
      <alignment horizontal="left" vertical="center"/>
    </xf>
    <xf numFmtId="0" fontId="8" fillId="0" borderId="13" xfId="0" applyFont="1" applyFill="1" applyBorder="1" applyAlignment="1" applyProtection="1">
      <alignment horizontal="left" vertical="center"/>
    </xf>
    <xf numFmtId="0" fontId="8" fillId="0" borderId="92"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0" borderId="107" xfId="0" applyFont="1" applyFill="1" applyBorder="1" applyAlignment="1" applyProtection="1">
      <alignment horizontal="left" vertical="center"/>
    </xf>
    <xf numFmtId="0" fontId="8" fillId="0" borderId="89" xfId="0" applyFont="1" applyFill="1" applyBorder="1" applyAlignment="1" applyProtection="1">
      <alignment horizontal="left" vertical="center"/>
    </xf>
    <xf numFmtId="0" fontId="8" fillId="0" borderId="55" xfId="0" applyFont="1" applyFill="1" applyBorder="1" applyAlignment="1" applyProtection="1">
      <alignment horizontal="left" vertical="center"/>
    </xf>
    <xf numFmtId="0" fontId="8" fillId="0" borderId="109" xfId="0" applyFont="1" applyFill="1" applyBorder="1" applyAlignment="1" applyProtection="1">
      <alignment horizontal="left" vertical="center"/>
    </xf>
    <xf numFmtId="0" fontId="8" fillId="0" borderId="18" xfId="0" applyFont="1" applyFill="1" applyBorder="1" applyAlignment="1" applyProtection="1">
      <alignment horizontal="left" vertical="top" wrapText="1"/>
    </xf>
    <xf numFmtId="0" fontId="8" fillId="0" borderId="21" xfId="0" applyFont="1" applyFill="1" applyBorder="1" applyAlignment="1" applyProtection="1">
      <alignment horizontal="left" vertical="top"/>
    </xf>
    <xf numFmtId="0" fontId="8" fillId="0" borderId="110" xfId="0" applyFont="1" applyFill="1" applyBorder="1" applyAlignment="1" applyProtection="1">
      <alignment horizontal="left" vertical="top"/>
    </xf>
    <xf numFmtId="0" fontId="8" fillId="0" borderId="74" xfId="0" applyFont="1" applyFill="1" applyBorder="1" applyAlignment="1" applyProtection="1">
      <alignment horizontal="left" vertical="top"/>
    </xf>
    <xf numFmtId="0" fontId="8" fillId="0" borderId="0" xfId="0" applyFont="1" applyFill="1" applyBorder="1" applyAlignment="1" applyProtection="1">
      <alignment horizontal="left" vertical="top"/>
    </xf>
    <xf numFmtId="0" fontId="8" fillId="0" borderId="8" xfId="0" applyFont="1" applyFill="1" applyBorder="1" applyAlignment="1" applyProtection="1">
      <alignment horizontal="left" vertical="top"/>
    </xf>
    <xf numFmtId="0" fontId="8" fillId="0" borderId="65" xfId="0" applyFont="1" applyFill="1" applyBorder="1" applyAlignment="1" applyProtection="1">
      <alignment horizontal="left" vertical="top"/>
    </xf>
    <xf numFmtId="0" fontId="8" fillId="0" borderId="12" xfId="0" applyFont="1" applyFill="1" applyBorder="1" applyAlignment="1" applyProtection="1">
      <alignment horizontal="left" vertical="top"/>
    </xf>
    <xf numFmtId="0" fontId="8" fillId="0" borderId="13" xfId="0" applyFont="1" applyFill="1" applyBorder="1" applyAlignment="1" applyProtection="1">
      <alignment horizontal="left" vertical="top"/>
    </xf>
    <xf numFmtId="0" fontId="8" fillId="0" borderId="118"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8" fillId="0" borderId="3" xfId="0" applyFont="1" applyFill="1" applyBorder="1" applyAlignment="1" applyProtection="1">
      <alignment horizontal="left" vertical="top" wrapText="1"/>
    </xf>
    <xf numFmtId="0" fontId="8" fillId="0" borderId="21" xfId="0" applyFont="1" applyFill="1" applyBorder="1" applyAlignment="1" applyProtection="1">
      <alignment horizontal="left" vertical="top" wrapText="1"/>
    </xf>
    <xf numFmtId="0" fontId="8" fillId="0" borderId="110" xfId="0" applyFont="1" applyFill="1" applyBorder="1" applyAlignment="1" applyProtection="1">
      <alignment horizontal="left" vertical="top" wrapText="1"/>
    </xf>
    <xf numFmtId="0" fontId="8" fillId="0" borderId="84" xfId="0" applyFont="1" applyFill="1" applyBorder="1" applyAlignment="1" applyProtection="1">
      <alignment horizontal="left" vertical="top" wrapText="1"/>
    </xf>
    <xf numFmtId="0" fontId="8" fillId="0" borderId="19" xfId="0" applyFont="1" applyFill="1" applyBorder="1" applyAlignment="1" applyProtection="1">
      <alignment horizontal="left" vertical="top" wrapText="1"/>
    </xf>
    <xf numFmtId="0" fontId="8" fillId="0" borderId="111" xfId="0" applyFont="1" applyFill="1" applyBorder="1" applyAlignment="1" applyProtection="1">
      <alignment horizontal="left" vertical="top" wrapText="1"/>
    </xf>
    <xf numFmtId="0" fontId="44" fillId="0" borderId="46" xfId="0" applyFont="1" applyBorder="1" applyAlignment="1" applyProtection="1">
      <alignment horizontal="left" vertical="center" wrapText="1"/>
    </xf>
    <xf numFmtId="0" fontId="4" fillId="0" borderId="46" xfId="0" applyFont="1" applyBorder="1" applyAlignment="1" applyProtection="1">
      <alignment horizontal="left" vertical="center" wrapText="1"/>
    </xf>
    <xf numFmtId="0" fontId="8" fillId="7" borderId="51" xfId="0" applyFont="1" applyFill="1" applyBorder="1" applyAlignment="1" applyProtection="1">
      <alignment horizontal="center" vertical="center" shrinkToFit="1"/>
    </xf>
    <xf numFmtId="0" fontId="0" fillId="0" borderId="7" xfId="0" applyBorder="1" applyAlignment="1" applyProtection="1">
      <alignment horizontal="center" vertical="center"/>
    </xf>
    <xf numFmtId="0" fontId="24" fillId="0" borderId="0" xfId="0" applyFont="1" applyAlignment="1">
      <alignment horizontal="left" vertical="center"/>
    </xf>
    <xf numFmtId="0" fontId="8"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center" wrapText="1"/>
    </xf>
    <xf numFmtId="204" fontId="8" fillId="0" borderId="0" xfId="14" applyNumberFormat="1" applyFont="1" applyFill="1" applyAlignment="1">
      <alignment horizontal="right"/>
    </xf>
    <xf numFmtId="0" fontId="141" fillId="0" borderId="0" xfId="0" applyFont="1" applyAlignment="1">
      <alignment horizontal="center" vertical="center"/>
    </xf>
    <xf numFmtId="0" fontId="23" fillId="0" borderId="0" xfId="0" applyFont="1" applyAlignment="1">
      <alignment vertical="center" wrapText="1"/>
    </xf>
    <xf numFmtId="0" fontId="24" fillId="0" borderId="0" xfId="0" applyFont="1" applyAlignment="1">
      <alignment horizontal="center" vertical="center"/>
    </xf>
    <xf numFmtId="0" fontId="8" fillId="0" borderId="0" xfId="0" applyFont="1" applyAlignment="1">
      <alignment horizontal="left" vertical="center" wrapText="1"/>
    </xf>
    <xf numFmtId="0" fontId="23" fillId="7" borderId="47" xfId="12" applyFont="1" applyFill="1" applyBorder="1" applyAlignment="1">
      <alignment horizontal="center" vertical="center"/>
    </xf>
    <xf numFmtId="0" fontId="23" fillId="7" borderId="49" xfId="12" applyFont="1" applyFill="1" applyBorder="1" applyAlignment="1">
      <alignment horizontal="center" vertical="center"/>
    </xf>
    <xf numFmtId="0" fontId="23" fillId="0" borderId="46" xfId="12" applyFont="1" applyBorder="1" applyAlignment="1">
      <alignment vertical="top"/>
    </xf>
    <xf numFmtId="0" fontId="23" fillId="0" borderId="0" xfId="12" applyFont="1" applyAlignment="1">
      <alignment horizontal="center" vertical="center"/>
    </xf>
    <xf numFmtId="213" fontId="23" fillId="5" borderId="0" xfId="12" applyNumberFormat="1" applyFont="1" applyFill="1" applyAlignment="1">
      <alignment horizontal="right" vertical="center"/>
    </xf>
    <xf numFmtId="0" fontId="23" fillId="5" borderId="0" xfId="12" applyFont="1" applyFill="1" applyAlignment="1">
      <alignment horizontal="right" vertical="center"/>
    </xf>
    <xf numFmtId="0" fontId="38" fillId="7" borderId="0" xfId="12" applyFont="1" applyFill="1" applyAlignment="1">
      <alignment horizontal="left" vertical="center" wrapText="1"/>
    </xf>
    <xf numFmtId="0" fontId="23" fillId="0" borderId="9" xfId="12" applyFont="1" applyBorder="1">
      <alignment vertical="center"/>
    </xf>
    <xf numFmtId="0" fontId="23" fillId="0" borderId="6" xfId="12" applyFont="1" applyBorder="1">
      <alignment vertical="center"/>
    </xf>
    <xf numFmtId="0" fontId="23" fillId="0" borderId="50" xfId="12" applyFont="1" applyBorder="1">
      <alignment vertical="center"/>
    </xf>
    <xf numFmtId="0" fontId="23" fillId="23" borderId="9" xfId="12" applyFont="1" applyFill="1" applyBorder="1" applyAlignment="1">
      <alignment horizontal="center" vertical="center"/>
    </xf>
    <xf numFmtId="0" fontId="23" fillId="23" borderId="50" xfId="12" applyFont="1" applyFill="1" applyBorder="1" applyAlignment="1">
      <alignment horizontal="center" vertical="center"/>
    </xf>
    <xf numFmtId="0" fontId="23" fillId="23" borderId="11" xfId="12" applyFont="1" applyFill="1" applyBorder="1" applyAlignment="1">
      <alignment horizontal="center" vertical="center"/>
    </xf>
    <xf numFmtId="0" fontId="23" fillId="23" borderId="8" xfId="12" applyFont="1" applyFill="1" applyBorder="1" applyAlignment="1">
      <alignment horizontal="center" vertical="center"/>
    </xf>
    <xf numFmtId="0" fontId="23" fillId="23" borderId="5" xfId="12" applyFont="1" applyFill="1" applyBorder="1" applyAlignment="1">
      <alignment horizontal="center" vertical="center"/>
    </xf>
    <xf numFmtId="0" fontId="23" fillId="23" borderId="13" xfId="12" applyFont="1" applyFill="1" applyBorder="1" applyAlignment="1">
      <alignment horizontal="center" vertical="center"/>
    </xf>
    <xf numFmtId="0" fontId="23" fillId="23" borderId="46" xfId="12" applyFont="1" applyFill="1" applyBorder="1" applyAlignment="1">
      <alignment horizontal="center" vertical="center"/>
    </xf>
    <xf numFmtId="0" fontId="26" fillId="0" borderId="46" xfId="12" applyFont="1" applyBorder="1" applyAlignment="1">
      <alignment vertical="center" wrapText="1"/>
    </xf>
    <xf numFmtId="0" fontId="26" fillId="0" borderId="0" xfId="12" applyFont="1" applyAlignment="1">
      <alignment vertical="center" wrapText="1"/>
    </xf>
    <xf numFmtId="0" fontId="2" fillId="0" borderId="0" xfId="0" applyFont="1" applyAlignment="1">
      <alignment vertical="center" wrapText="1"/>
    </xf>
    <xf numFmtId="0" fontId="23" fillId="23" borderId="47" xfId="12" applyFont="1" applyFill="1" applyBorder="1" applyAlignment="1">
      <alignment horizontal="center" vertical="center"/>
    </xf>
    <xf numFmtId="0" fontId="23" fillId="23" borderId="49" xfId="12" applyFont="1" applyFill="1" applyBorder="1" applyAlignment="1">
      <alignment horizontal="center" vertical="center"/>
    </xf>
    <xf numFmtId="0" fontId="38" fillId="7" borderId="0" xfId="12" applyFont="1" applyFill="1" applyAlignment="1">
      <alignment vertical="center" wrapText="1"/>
    </xf>
    <xf numFmtId="0" fontId="38" fillId="7" borderId="0" xfId="12" applyFont="1" applyFill="1">
      <alignment vertical="center"/>
    </xf>
    <xf numFmtId="188" fontId="86" fillId="3" borderId="2" xfId="2" applyNumberFormat="1" applyFont="1" applyFill="1" applyBorder="1" applyAlignment="1">
      <alignment horizontal="right" vertical="center" shrinkToFit="1"/>
    </xf>
    <xf numFmtId="188" fontId="86" fillId="3" borderId="51" xfId="2" applyNumberFormat="1" applyFont="1" applyFill="1" applyBorder="1" applyAlignment="1">
      <alignment horizontal="right" vertical="center" shrinkToFit="1"/>
    </xf>
    <xf numFmtId="0" fontId="44" fillId="0" borderId="0" xfId="0" applyFont="1" applyFill="1" applyAlignment="1">
      <alignment vertical="center" wrapText="1"/>
    </xf>
    <xf numFmtId="0" fontId="28" fillId="0" borderId="0" xfId="0" applyFont="1" applyFill="1" applyAlignment="1">
      <alignment horizontal="center" vertical="center" wrapText="1"/>
    </xf>
    <xf numFmtId="0" fontId="28" fillId="0" borderId="0" xfId="0" applyFont="1" applyFill="1" applyAlignment="1">
      <alignment horizontal="center" vertical="center"/>
    </xf>
    <xf numFmtId="0" fontId="13" fillId="0" borderId="0" xfId="0" applyFont="1" applyFill="1" applyAlignment="1">
      <alignment horizontal="left" vertical="center"/>
    </xf>
    <xf numFmtId="0" fontId="9" fillId="0" borderId="0" xfId="0" applyFont="1" applyFill="1" applyAlignment="1">
      <alignment vertical="center" wrapText="1"/>
    </xf>
    <xf numFmtId="188" fontId="57" fillId="3" borderId="2" xfId="2" applyNumberFormat="1" applyFont="1" applyFill="1" applyBorder="1" applyAlignment="1">
      <alignment horizontal="right" vertical="center" wrapText="1"/>
    </xf>
    <xf numFmtId="0" fontId="48" fillId="23" borderId="9" xfId="0" applyNumberFormat="1" applyFont="1" applyFill="1" applyBorder="1" applyAlignment="1">
      <alignment horizontal="center" vertical="center" shrinkToFit="1"/>
    </xf>
    <xf numFmtId="0" fontId="48" fillId="23" borderId="6" xfId="0" applyNumberFormat="1" applyFont="1" applyFill="1" applyBorder="1" applyAlignment="1">
      <alignment horizontal="center" vertical="center" shrinkToFit="1"/>
    </xf>
    <xf numFmtId="0" fontId="48" fillId="23" borderId="50" xfId="0" applyNumberFormat="1" applyFont="1" applyFill="1" applyBorder="1" applyAlignment="1">
      <alignment horizontal="center" vertical="center" shrinkToFit="1"/>
    </xf>
    <xf numFmtId="181" fontId="9" fillId="23" borderId="9" xfId="0" applyNumberFormat="1" applyFont="1" applyFill="1" applyBorder="1" applyAlignment="1">
      <alignment horizontal="center" vertical="center" shrinkToFit="1"/>
    </xf>
    <xf numFmtId="181" fontId="9" fillId="23" borderId="10" xfId="0" applyNumberFormat="1" applyFont="1" applyFill="1" applyBorder="1" applyAlignment="1">
      <alignment horizontal="center" vertical="center" shrinkToFit="1"/>
    </xf>
    <xf numFmtId="0" fontId="44" fillId="0" borderId="0" xfId="0" applyFont="1" applyFill="1" applyBorder="1" applyAlignment="1">
      <alignment vertical="center" wrapText="1"/>
    </xf>
    <xf numFmtId="0" fontId="44" fillId="2" borderId="9" xfId="0" applyFont="1" applyFill="1" applyBorder="1" applyAlignment="1">
      <alignment vertical="center" wrapText="1" shrinkToFit="1"/>
    </xf>
    <xf numFmtId="0" fontId="44" fillId="2" borderId="10" xfId="0" applyFont="1" applyFill="1" applyBorder="1" applyAlignment="1">
      <alignment vertical="center" wrapText="1" shrinkToFit="1"/>
    </xf>
    <xf numFmtId="0" fontId="44" fillId="2" borderId="5" xfId="0" applyFont="1" applyFill="1" applyBorder="1" applyAlignment="1">
      <alignment vertical="center" wrapText="1" shrinkToFit="1"/>
    </xf>
    <xf numFmtId="0" fontId="44" fillId="2" borderId="13" xfId="0" applyFont="1" applyFill="1" applyBorder="1" applyAlignment="1">
      <alignment vertical="center" wrapText="1" shrinkToFit="1"/>
    </xf>
    <xf numFmtId="181" fontId="9" fillId="23" borderId="5" xfId="0" applyNumberFormat="1" applyFont="1" applyFill="1" applyBorder="1" applyAlignment="1">
      <alignment horizontal="center" vertical="center" shrinkToFit="1"/>
    </xf>
    <xf numFmtId="181" fontId="9" fillId="23" borderId="13" xfId="0" applyNumberFormat="1" applyFont="1" applyFill="1" applyBorder="1" applyAlignment="1">
      <alignment horizontal="center" vertical="center" shrinkToFit="1"/>
    </xf>
    <xf numFmtId="0" fontId="92" fillId="7" borderId="42" xfId="0" applyFont="1" applyFill="1" applyBorder="1" applyAlignment="1">
      <alignment horizontal="center" vertical="center"/>
    </xf>
    <xf numFmtId="0" fontId="92" fillId="7" borderId="45" xfId="0" applyFont="1" applyFill="1" applyBorder="1" applyAlignment="1">
      <alignment horizontal="center" vertical="center"/>
    </xf>
    <xf numFmtId="0" fontId="18" fillId="5" borderId="42" xfId="0" applyFont="1" applyFill="1" applyBorder="1" applyAlignment="1">
      <alignment horizontal="center" vertical="center"/>
    </xf>
    <xf numFmtId="0" fontId="18" fillId="5" borderId="45" xfId="0" applyFont="1" applyFill="1" applyBorder="1" applyAlignment="1">
      <alignment horizontal="center" vertical="center"/>
    </xf>
    <xf numFmtId="186" fontId="86" fillId="3" borderId="9" xfId="2" applyNumberFormat="1" applyFont="1" applyFill="1" applyBorder="1" applyAlignment="1">
      <alignment horizontal="right" vertical="center" shrinkToFit="1"/>
    </xf>
    <xf numFmtId="186" fontId="86" fillId="3" borderId="6" xfId="2" applyNumberFormat="1" applyFont="1" applyFill="1" applyBorder="1" applyAlignment="1">
      <alignment horizontal="right" vertical="center" shrinkToFit="1"/>
    </xf>
    <xf numFmtId="186" fontId="86" fillId="3" borderId="10" xfId="2" applyNumberFormat="1" applyFont="1" applyFill="1" applyBorder="1" applyAlignment="1">
      <alignment horizontal="right" vertical="center" shrinkToFit="1"/>
    </xf>
    <xf numFmtId="186" fontId="86" fillId="5" borderId="9" xfId="2" applyNumberFormat="1" applyFont="1" applyFill="1" applyBorder="1" applyAlignment="1">
      <alignment horizontal="right" vertical="center" shrinkToFit="1"/>
    </xf>
    <xf numFmtId="186" fontId="86" fillId="5" borderId="6" xfId="2" applyNumberFormat="1" applyFont="1" applyFill="1" applyBorder="1" applyAlignment="1">
      <alignment horizontal="right" vertical="center" shrinkToFit="1"/>
    </xf>
    <xf numFmtId="186" fontId="86" fillId="5" borderId="50" xfId="2" applyNumberFormat="1" applyFont="1" applyFill="1" applyBorder="1" applyAlignment="1">
      <alignment horizontal="right" vertical="center" shrinkToFit="1"/>
    </xf>
    <xf numFmtId="0" fontId="22" fillId="2" borderId="47" xfId="0" applyFont="1" applyFill="1" applyBorder="1" applyAlignment="1">
      <alignment horizontal="center" vertical="center" shrinkToFit="1"/>
    </xf>
    <xf numFmtId="0" fontId="9" fillId="0" borderId="48" xfId="0" applyFont="1" applyBorder="1" applyAlignment="1">
      <alignment horizontal="center" vertical="center" shrinkToFit="1"/>
    </xf>
    <xf numFmtId="0" fontId="9" fillId="0" borderId="49" xfId="0" applyFont="1" applyBorder="1" applyAlignment="1">
      <alignment horizontal="center" vertical="center" shrinkToFit="1"/>
    </xf>
    <xf numFmtId="0" fontId="66" fillId="2" borderId="9" xfId="0" applyFont="1" applyFill="1" applyBorder="1" applyAlignment="1">
      <alignment horizontal="center" vertical="center" wrapText="1" shrinkToFit="1"/>
    </xf>
    <xf numFmtId="0" fontId="66" fillId="2" borderId="6" xfId="0" applyFont="1" applyFill="1" applyBorder="1" applyAlignment="1">
      <alignment horizontal="center" vertical="center" wrapText="1" shrinkToFit="1"/>
    </xf>
    <xf numFmtId="0" fontId="66" fillId="2" borderId="10" xfId="0" applyFont="1" applyFill="1" applyBorder="1" applyAlignment="1">
      <alignment horizontal="center" vertical="center" wrapText="1" shrinkToFit="1"/>
    </xf>
    <xf numFmtId="0" fontId="66" fillId="2" borderId="5" xfId="0" applyFont="1" applyFill="1" applyBorder="1" applyAlignment="1">
      <alignment horizontal="center" vertical="center" wrapText="1" shrinkToFit="1"/>
    </xf>
    <xf numFmtId="0" fontId="66" fillId="2" borderId="12" xfId="0" applyFont="1" applyFill="1" applyBorder="1" applyAlignment="1">
      <alignment horizontal="center" vertical="center" wrapText="1" shrinkToFit="1"/>
    </xf>
    <xf numFmtId="0" fontId="66" fillId="2" borderId="13" xfId="0" applyFont="1" applyFill="1" applyBorder="1" applyAlignment="1">
      <alignment horizontal="center" vertical="center" wrapText="1" shrinkToFit="1"/>
    </xf>
    <xf numFmtId="190" fontId="86" fillId="23" borderId="3" xfId="2" applyNumberFormat="1" applyFont="1" applyFill="1" applyBorder="1" applyAlignment="1">
      <alignment horizontal="right" vertical="center" shrinkToFit="1"/>
    </xf>
    <xf numFmtId="189" fontId="57" fillId="3" borderId="2" xfId="2" applyNumberFormat="1" applyFont="1" applyFill="1" applyBorder="1" applyAlignment="1">
      <alignment horizontal="right" vertical="center" wrapText="1"/>
    </xf>
    <xf numFmtId="189" fontId="57" fillId="3" borderId="51" xfId="2" applyNumberFormat="1" applyFont="1" applyFill="1" applyBorder="1" applyAlignment="1">
      <alignment horizontal="right" vertical="center" wrapText="1"/>
    </xf>
    <xf numFmtId="0" fontId="9" fillId="23" borderId="9" xfId="0" applyNumberFormat="1" applyFont="1" applyFill="1" applyBorder="1" applyAlignment="1">
      <alignment horizontal="center" vertical="center" shrinkToFit="1"/>
    </xf>
    <xf numFmtId="0" fontId="9" fillId="23" borderId="6" xfId="0" applyNumberFormat="1" applyFont="1" applyFill="1" applyBorder="1" applyAlignment="1">
      <alignment horizontal="center" vertical="center" shrinkToFit="1"/>
    </xf>
    <xf numFmtId="0" fontId="9" fillId="23" borderId="10" xfId="0" applyNumberFormat="1" applyFont="1" applyFill="1" applyBorder="1" applyAlignment="1">
      <alignment horizontal="center" vertical="center" shrinkToFit="1"/>
    </xf>
    <xf numFmtId="0" fontId="44" fillId="2" borderId="15" xfId="0" applyFont="1" applyFill="1" applyBorder="1">
      <alignment vertical="center"/>
    </xf>
    <xf numFmtId="0" fontId="44" fillId="2" borderId="4" xfId="0" applyFont="1" applyFill="1" applyBorder="1">
      <alignment vertical="center"/>
    </xf>
    <xf numFmtId="0" fontId="8" fillId="8" borderId="46" xfId="0" applyFont="1" applyFill="1" applyBorder="1" applyAlignment="1">
      <alignment horizontal="center" vertical="center" shrinkToFit="1"/>
    </xf>
    <xf numFmtId="0" fontId="22" fillId="2" borderId="14" xfId="0" applyFont="1" applyFill="1" applyBorder="1" applyAlignment="1">
      <alignment horizontal="center" vertical="center" wrapText="1" shrinkToFit="1"/>
    </xf>
    <xf numFmtId="0" fontId="22" fillId="2" borderId="48"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8" fillId="8" borderId="46" xfId="0" applyFont="1" applyFill="1" applyBorder="1" applyAlignment="1">
      <alignment vertical="center"/>
    </xf>
    <xf numFmtId="0" fontId="9" fillId="8" borderId="47" xfId="0" applyFont="1" applyFill="1" applyBorder="1" applyAlignment="1">
      <alignment vertical="center"/>
    </xf>
    <xf numFmtId="0" fontId="9" fillId="8" borderId="48" xfId="0" applyFont="1" applyFill="1" applyBorder="1" applyAlignment="1">
      <alignment vertical="center"/>
    </xf>
    <xf numFmtId="0" fontId="9" fillId="8" borderId="49" xfId="0" applyFont="1" applyFill="1" applyBorder="1" applyAlignment="1">
      <alignment vertical="center"/>
    </xf>
    <xf numFmtId="0" fontId="9" fillId="8" borderId="47" xfId="0" applyFont="1" applyFill="1" applyBorder="1" applyAlignment="1">
      <alignment vertical="center" shrinkToFit="1"/>
    </xf>
    <xf numFmtId="0" fontId="9" fillId="8" borderId="48" xfId="0" applyFont="1" applyFill="1" applyBorder="1" applyAlignment="1">
      <alignment vertical="center" shrinkToFit="1"/>
    </xf>
    <xf numFmtId="0" fontId="9" fillId="8" borderId="49" xfId="0" applyFont="1" applyFill="1" applyBorder="1" applyAlignment="1">
      <alignment vertical="center" shrinkToFit="1"/>
    </xf>
    <xf numFmtId="0" fontId="9" fillId="23" borderId="6" xfId="0" applyFont="1" applyFill="1" applyBorder="1" applyAlignment="1">
      <alignment horizontal="center" vertical="center" shrinkToFit="1"/>
    </xf>
    <xf numFmtId="0" fontId="9" fillId="23" borderId="50" xfId="0" applyFont="1" applyFill="1" applyBorder="1" applyAlignment="1">
      <alignment horizontal="center" vertical="center" shrinkToFit="1"/>
    </xf>
    <xf numFmtId="186" fontId="86" fillId="0" borderId="9" xfId="2" applyNumberFormat="1" applyFont="1" applyFill="1" applyBorder="1" applyAlignment="1">
      <alignment horizontal="right" vertical="center" shrinkToFit="1"/>
    </xf>
    <xf numFmtId="186" fontId="86" fillId="0" borderId="6" xfId="2" applyNumberFormat="1" applyFont="1" applyFill="1" applyBorder="1" applyAlignment="1">
      <alignment horizontal="right" vertical="center" shrinkToFit="1"/>
    </xf>
    <xf numFmtId="186" fontId="86" fillId="0" borderId="35" xfId="2" applyNumberFormat="1" applyFont="1" applyFill="1" applyBorder="1" applyAlignment="1">
      <alignment horizontal="right" vertical="center" shrinkToFit="1"/>
    </xf>
    <xf numFmtId="185" fontId="86" fillId="23" borderId="5" xfId="2" applyNumberFormat="1" applyFont="1" applyFill="1" applyBorder="1" applyAlignment="1">
      <alignment horizontal="right" vertical="center" shrinkToFit="1"/>
    </xf>
    <xf numFmtId="185" fontId="86" fillId="23" borderId="12" xfId="2" applyNumberFormat="1" applyFont="1" applyFill="1" applyBorder="1" applyAlignment="1">
      <alignment horizontal="right" vertical="center" shrinkToFit="1"/>
    </xf>
    <xf numFmtId="185" fontId="86" fillId="23" borderId="30" xfId="2" applyNumberFormat="1" applyFont="1" applyFill="1" applyBorder="1" applyAlignment="1">
      <alignment horizontal="right" vertical="center" shrinkToFit="1"/>
    </xf>
    <xf numFmtId="178" fontId="165" fillId="5" borderId="11" xfId="2" applyNumberFormat="1" applyFont="1" applyFill="1" applyBorder="1" applyAlignment="1">
      <alignment horizontal="right" vertical="center" shrinkToFit="1"/>
    </xf>
    <xf numFmtId="178" fontId="165" fillId="5" borderId="0" xfId="2" applyNumberFormat="1" applyFont="1" applyFill="1" applyBorder="1" applyAlignment="1">
      <alignment horizontal="right" vertical="center" shrinkToFit="1"/>
    </xf>
    <xf numFmtId="178" fontId="165" fillId="5" borderId="8" xfId="2" applyNumberFormat="1" applyFont="1" applyFill="1" applyBorder="1" applyAlignment="1">
      <alignment horizontal="right" vertical="center" shrinkToFit="1"/>
    </xf>
    <xf numFmtId="178" fontId="165" fillId="5" borderId="5" xfId="2" applyNumberFormat="1" applyFont="1" applyFill="1" applyBorder="1" applyAlignment="1">
      <alignment horizontal="right" vertical="center" shrinkToFit="1"/>
    </xf>
    <xf numFmtId="178" fontId="165" fillId="5" borderId="12" xfId="2" applyNumberFormat="1" applyFont="1" applyFill="1" applyBorder="1" applyAlignment="1">
      <alignment horizontal="right" vertical="center" shrinkToFit="1"/>
    </xf>
    <xf numFmtId="178" fontId="165" fillId="5" borderId="13" xfId="2" applyNumberFormat="1" applyFont="1" applyFill="1" applyBorder="1" applyAlignment="1">
      <alignment horizontal="right" vertical="center" shrinkToFit="1"/>
    </xf>
    <xf numFmtId="0" fontId="22" fillId="2" borderId="15" xfId="0" applyFont="1" applyFill="1" applyBorder="1" applyAlignment="1">
      <alignment horizontal="center" vertical="center" shrinkToFit="1"/>
    </xf>
    <xf numFmtId="0" fontId="22" fillId="2" borderId="15" xfId="0" applyFont="1" applyFill="1" applyBorder="1" applyAlignment="1">
      <alignment horizontal="center" vertical="center" wrapText="1"/>
    </xf>
    <xf numFmtId="0" fontId="22" fillId="2" borderId="4" xfId="0" applyFont="1" applyFill="1" applyBorder="1" applyAlignment="1">
      <alignment horizontal="center" vertical="center" wrapText="1"/>
    </xf>
    <xf numFmtId="58" fontId="8" fillId="0" borderId="0" xfId="0" applyNumberFormat="1" applyFont="1" applyFill="1" applyBorder="1" applyAlignment="1">
      <alignment horizontal="right" vertical="center"/>
    </xf>
    <xf numFmtId="0" fontId="8" fillId="0" borderId="0" xfId="0" applyFont="1" applyFill="1" applyBorder="1" applyAlignment="1">
      <alignment horizontal="right" vertical="center"/>
    </xf>
    <xf numFmtId="0" fontId="44" fillId="8" borderId="46" xfId="0" applyFont="1" applyFill="1" applyBorder="1" applyAlignment="1">
      <alignment horizontal="center" vertical="center" shrinkToFit="1"/>
    </xf>
    <xf numFmtId="0" fontId="92" fillId="7" borderId="42" xfId="0" applyNumberFormat="1" applyFont="1" applyFill="1" applyBorder="1" applyAlignment="1">
      <alignment horizontal="center" vertical="center"/>
    </xf>
    <xf numFmtId="0" fontId="92" fillId="7" borderId="45" xfId="0" applyNumberFormat="1" applyFont="1" applyFill="1" applyBorder="1" applyAlignment="1">
      <alignment horizontal="center" vertical="center"/>
    </xf>
    <xf numFmtId="0" fontId="19" fillId="0" borderId="42" xfId="0" applyFont="1" applyBorder="1" applyAlignment="1">
      <alignment horizontal="center" vertical="center"/>
    </xf>
    <xf numFmtId="0" fontId="19" fillId="0" borderId="45" xfId="0" applyFont="1" applyBorder="1" applyAlignment="1">
      <alignment horizontal="center" vertical="center"/>
    </xf>
    <xf numFmtId="0" fontId="44" fillId="2" borderId="2" xfId="0" applyFont="1" applyFill="1" applyBorder="1" applyAlignment="1">
      <alignment vertical="center" wrapText="1"/>
    </xf>
    <xf numFmtId="0" fontId="44" fillId="2" borderId="3" xfId="0" applyFont="1" applyFill="1" applyBorder="1" applyAlignment="1">
      <alignment vertical="center" wrapText="1"/>
    </xf>
    <xf numFmtId="184" fontId="86" fillId="23" borderId="12" xfId="2" applyNumberFormat="1" applyFont="1" applyFill="1" applyBorder="1" applyAlignment="1">
      <alignment horizontal="right" vertical="center" shrinkToFit="1"/>
    </xf>
    <xf numFmtId="184" fontId="86" fillId="23" borderId="13" xfId="2" applyNumberFormat="1" applyFont="1" applyFill="1" applyBorder="1" applyAlignment="1">
      <alignment horizontal="right" vertical="center" shrinkToFit="1"/>
    </xf>
    <xf numFmtId="181" fontId="19" fillId="5" borderId="5" xfId="0" applyNumberFormat="1" applyFont="1" applyFill="1" applyBorder="1" applyAlignment="1">
      <alignment horizontal="center" vertical="center" shrinkToFit="1"/>
    </xf>
    <xf numFmtId="181" fontId="19" fillId="5" borderId="13" xfId="0" applyNumberFormat="1" applyFont="1" applyFill="1" applyBorder="1" applyAlignment="1">
      <alignment horizontal="center" vertical="center" shrinkToFit="1"/>
    </xf>
    <xf numFmtId="0" fontId="44" fillId="2" borderId="15" xfId="0" applyFont="1" applyFill="1" applyBorder="1" applyAlignment="1">
      <alignment horizontal="center" vertical="center" wrapText="1"/>
    </xf>
    <xf numFmtId="0" fontId="44" fillId="2" borderId="48" xfId="0" applyFont="1" applyFill="1" applyBorder="1" applyAlignment="1">
      <alignment horizontal="center" vertical="center" wrapText="1"/>
    </xf>
    <xf numFmtId="0" fontId="44" fillId="2" borderId="4" xfId="0" applyFont="1" applyFill="1" applyBorder="1" applyAlignment="1">
      <alignment horizontal="center" vertical="center" wrapText="1"/>
    </xf>
    <xf numFmtId="0" fontId="9" fillId="23" borderId="50" xfId="0" applyNumberFormat="1" applyFont="1" applyFill="1" applyBorder="1" applyAlignment="1">
      <alignment horizontal="center" vertical="center" shrinkToFit="1"/>
    </xf>
    <xf numFmtId="0" fontId="48" fillId="2" borderId="9" xfId="0" applyFont="1" applyFill="1" applyBorder="1" applyAlignment="1">
      <alignment horizontal="center" wrapText="1"/>
    </xf>
    <xf numFmtId="0" fontId="48" fillId="2" borderId="10" xfId="0" applyFont="1" applyFill="1" applyBorder="1" applyAlignment="1">
      <alignment horizontal="center" wrapText="1"/>
    </xf>
    <xf numFmtId="0" fontId="48" fillId="2" borderId="11" xfId="0" applyFont="1" applyFill="1" applyBorder="1" applyAlignment="1">
      <alignment horizontal="center" wrapText="1"/>
    </xf>
    <xf numFmtId="0" fontId="48" fillId="2" borderId="8" xfId="0" applyFont="1" applyFill="1" applyBorder="1" applyAlignment="1">
      <alignment horizontal="center" wrapText="1"/>
    </xf>
    <xf numFmtId="178" fontId="165" fillId="23" borderId="3" xfId="2" applyNumberFormat="1" applyFont="1" applyFill="1" applyBorder="1" applyAlignment="1">
      <alignment horizontal="right" vertical="center" shrinkToFit="1"/>
    </xf>
    <xf numFmtId="0" fontId="44" fillId="0" borderId="0" xfId="0" applyFont="1" applyFill="1" applyBorder="1" applyAlignment="1">
      <alignment horizontal="left" vertical="center" wrapText="1" shrinkToFit="1"/>
    </xf>
    <xf numFmtId="190" fontId="86" fillId="23" borderId="13" xfId="2" applyNumberFormat="1" applyFont="1" applyFill="1" applyBorder="1" applyAlignment="1">
      <alignment horizontal="right" vertical="center" shrinkToFit="1"/>
    </xf>
    <xf numFmtId="0" fontId="44" fillId="2" borderId="15" xfId="0" applyFont="1" applyFill="1" applyBorder="1" applyAlignment="1">
      <alignment horizontal="center" vertical="center"/>
    </xf>
    <xf numFmtId="0" fontId="44" fillId="2" borderId="48" xfId="0" applyFont="1" applyFill="1" applyBorder="1" applyAlignment="1">
      <alignment horizontal="center" vertical="center"/>
    </xf>
    <xf numFmtId="0" fontId="44" fillId="2" borderId="4" xfId="0" applyFont="1" applyFill="1" applyBorder="1" applyAlignment="1">
      <alignment horizontal="center" vertical="center"/>
    </xf>
    <xf numFmtId="188" fontId="57" fillId="3" borderId="51" xfId="2" applyNumberFormat="1" applyFont="1" applyFill="1" applyBorder="1" applyAlignment="1">
      <alignment horizontal="right" vertical="center" wrapText="1"/>
    </xf>
    <xf numFmtId="182" fontId="86" fillId="23" borderId="5" xfId="2" applyNumberFormat="1" applyFont="1" applyFill="1" applyBorder="1" applyAlignment="1">
      <alignment horizontal="right" vertical="center" shrinkToFit="1"/>
    </xf>
    <xf numFmtId="182" fontId="86" fillId="23" borderId="12" xfId="2" applyNumberFormat="1" applyFont="1" applyFill="1" applyBorder="1" applyAlignment="1">
      <alignment horizontal="right" vertical="center" shrinkToFit="1"/>
    </xf>
    <xf numFmtId="182" fontId="86" fillId="23" borderId="13" xfId="2" applyNumberFormat="1" applyFont="1" applyFill="1" applyBorder="1" applyAlignment="1">
      <alignment horizontal="right" vertical="center" shrinkToFit="1"/>
    </xf>
    <xf numFmtId="0" fontId="9" fillId="0" borderId="0" xfId="0" applyFont="1" applyFill="1" applyAlignment="1">
      <alignment horizontal="left" vertical="top" wrapText="1" indent="1"/>
    </xf>
    <xf numFmtId="0" fontId="44" fillId="0" borderId="0" xfId="0" applyFont="1" applyFill="1" applyAlignment="1">
      <alignment horizontal="left" vertical="top" wrapText="1" indent="1"/>
    </xf>
    <xf numFmtId="181" fontId="9" fillId="5" borderId="9" xfId="0" applyNumberFormat="1" applyFont="1" applyFill="1" applyBorder="1" applyAlignment="1">
      <alignment horizontal="center" vertical="center" shrinkToFit="1"/>
    </xf>
    <xf numFmtId="181" fontId="9" fillId="5" borderId="10" xfId="0" applyNumberFormat="1" applyFont="1" applyFill="1" applyBorder="1" applyAlignment="1">
      <alignment horizontal="center" vertical="center" shrinkToFit="1"/>
    </xf>
    <xf numFmtId="0" fontId="44" fillId="2" borderId="6" xfId="0" applyFont="1" applyFill="1" applyBorder="1" applyAlignment="1">
      <alignment horizontal="center" vertical="center"/>
    </xf>
    <xf numFmtId="0" fontId="9" fillId="0" borderId="6" xfId="0" applyFont="1" applyBorder="1" applyAlignment="1">
      <alignment horizontal="center" vertical="center"/>
    </xf>
    <xf numFmtId="0" fontId="9" fillId="0" borderId="50"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178" fontId="86" fillId="23" borderId="5" xfId="2" applyNumberFormat="1" applyFont="1" applyFill="1" applyBorder="1" applyAlignment="1">
      <alignment horizontal="right" vertical="center" shrinkToFit="1"/>
    </xf>
    <xf numFmtId="178" fontId="86" fillId="23" borderId="12" xfId="2" applyNumberFormat="1" applyFont="1" applyFill="1" applyBorder="1" applyAlignment="1">
      <alignment horizontal="right" vertical="center" shrinkToFit="1"/>
    </xf>
    <xf numFmtId="178" fontId="86" fillId="23" borderId="13" xfId="2" applyNumberFormat="1" applyFont="1" applyFill="1" applyBorder="1" applyAlignment="1">
      <alignment horizontal="right" vertical="center" shrinkToFit="1"/>
    </xf>
    <xf numFmtId="0" fontId="9" fillId="0" borderId="0" xfId="0" applyFont="1" applyFill="1" applyAlignment="1">
      <alignment horizontal="left" vertical="top"/>
    </xf>
    <xf numFmtId="0" fontId="44" fillId="2" borderId="51"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48" fillId="2" borderId="25" xfId="0" applyFont="1" applyFill="1" applyBorder="1" applyAlignment="1">
      <alignment horizontal="center" vertical="center" wrapText="1"/>
    </xf>
    <xf numFmtId="0" fontId="48" fillId="2" borderId="16" xfId="0" applyFont="1" applyFill="1" applyBorder="1" applyAlignment="1">
      <alignment horizontal="center" vertical="center" wrapText="1"/>
    </xf>
    <xf numFmtId="0" fontId="48" fillId="2" borderId="26" xfId="0" applyFont="1" applyFill="1" applyBorder="1" applyAlignment="1">
      <alignment horizontal="center" vertical="center" wrapText="1"/>
    </xf>
    <xf numFmtId="0" fontId="48" fillId="2" borderId="23" xfId="0" applyFont="1" applyFill="1" applyBorder="1" applyAlignment="1">
      <alignment horizontal="center" vertical="center" wrapText="1"/>
    </xf>
    <xf numFmtId="0" fontId="44" fillId="2" borderId="46" xfId="0" applyFont="1" applyFill="1" applyBorder="1" applyAlignment="1">
      <alignment horizontal="center" vertical="center" wrapText="1"/>
    </xf>
    <xf numFmtId="179" fontId="165" fillId="5" borderId="24" xfId="0" applyNumberFormat="1" applyFont="1" applyFill="1" applyBorder="1" applyAlignment="1">
      <alignment horizontal="right" vertical="center" shrinkToFit="1"/>
    </xf>
    <xf numFmtId="179" fontId="165" fillId="5" borderId="23" xfId="0" applyNumberFormat="1" applyFont="1" applyFill="1" applyBorder="1" applyAlignment="1">
      <alignment horizontal="right" vertical="center" shrinkToFit="1"/>
    </xf>
    <xf numFmtId="184" fontId="93" fillId="5" borderId="9" xfId="2" applyNumberFormat="1" applyFont="1" applyFill="1" applyBorder="1" applyAlignment="1">
      <alignment horizontal="left" vertical="top" wrapText="1"/>
    </xf>
    <xf numFmtId="0" fontId="93" fillId="5" borderId="50" xfId="0" applyFont="1" applyFill="1" applyBorder="1" applyAlignment="1">
      <alignment horizontal="left" vertical="top" wrapText="1"/>
    </xf>
    <xf numFmtId="178" fontId="165" fillId="5" borderId="85" xfId="2" applyNumberFormat="1" applyFont="1" applyFill="1" applyBorder="1" applyAlignment="1">
      <alignment horizontal="right" vertical="center" shrinkToFit="1"/>
    </xf>
    <xf numFmtId="178" fontId="165" fillId="5" borderId="16" xfId="2" applyNumberFormat="1" applyFont="1" applyFill="1" applyBorder="1" applyAlignment="1">
      <alignment horizontal="right" vertical="center" shrinkToFit="1"/>
    </xf>
    <xf numFmtId="0" fontId="9" fillId="7" borderId="9" xfId="0" applyNumberFormat="1" applyFont="1" applyFill="1" applyBorder="1" applyAlignment="1">
      <alignment horizontal="center" vertical="center" shrinkToFit="1"/>
    </xf>
    <xf numFmtId="0" fontId="9" fillId="7" borderId="6" xfId="0" applyNumberFormat="1" applyFont="1" applyFill="1" applyBorder="1" applyAlignment="1">
      <alignment horizontal="center" vertical="center" shrinkToFit="1"/>
    </xf>
    <xf numFmtId="0" fontId="9" fillId="7" borderId="10" xfId="0" applyNumberFormat="1" applyFont="1" applyFill="1" applyBorder="1" applyAlignment="1">
      <alignment horizontal="center" vertical="center" shrinkToFit="1"/>
    </xf>
    <xf numFmtId="186" fontId="44" fillId="0" borderId="11" xfId="0" applyNumberFormat="1" applyFont="1" applyFill="1" applyBorder="1" applyAlignment="1">
      <alignment horizontal="center" vertical="center"/>
    </xf>
    <xf numFmtId="186" fontId="44" fillId="0" borderId="0" xfId="0" applyNumberFormat="1" applyFont="1" applyFill="1" applyAlignment="1">
      <alignment horizontal="center" vertical="center"/>
    </xf>
    <xf numFmtId="186" fontId="44" fillId="0" borderId="8" xfId="0" applyNumberFormat="1" applyFont="1" applyFill="1" applyBorder="1" applyAlignment="1">
      <alignment horizontal="center" vertical="center"/>
    </xf>
    <xf numFmtId="189" fontId="86" fillId="3" borderId="2" xfId="2" applyNumberFormat="1" applyFont="1" applyFill="1" applyBorder="1" applyAlignment="1">
      <alignment horizontal="right" vertical="center" shrinkToFit="1"/>
    </xf>
    <xf numFmtId="189" fontId="86" fillId="3" borderId="51" xfId="2" applyNumberFormat="1" applyFont="1" applyFill="1" applyBorder="1" applyAlignment="1">
      <alignment horizontal="right" vertical="center" shrinkToFit="1"/>
    </xf>
    <xf numFmtId="178" fontId="86" fillId="0" borderId="31" xfId="2" applyNumberFormat="1" applyFont="1" applyFill="1" applyBorder="1" applyAlignment="1">
      <alignment horizontal="center" vertical="center" shrinkToFit="1"/>
    </xf>
    <xf numFmtId="178" fontId="86" fillId="0" borderId="56" xfId="2" applyNumberFormat="1" applyFont="1" applyFill="1" applyBorder="1" applyAlignment="1">
      <alignment horizontal="center" vertical="center" shrinkToFit="1"/>
    </xf>
    <xf numFmtId="178" fontId="86" fillId="0" borderId="32" xfId="2" applyNumberFormat="1" applyFont="1" applyFill="1" applyBorder="1" applyAlignment="1">
      <alignment horizontal="center" vertical="center" shrinkToFit="1"/>
    </xf>
    <xf numFmtId="178" fontId="86" fillId="0" borderId="33" xfId="2" applyNumberFormat="1" applyFont="1" applyFill="1" applyBorder="1" applyAlignment="1">
      <alignment horizontal="center" vertical="center" shrinkToFit="1"/>
    </xf>
    <xf numFmtId="178" fontId="86" fillId="0" borderId="36" xfId="2" applyNumberFormat="1" applyFont="1" applyFill="1" applyBorder="1" applyAlignment="1">
      <alignment horizontal="center" vertical="center" shrinkToFit="1"/>
    </xf>
    <xf numFmtId="178" fontId="86" fillId="0" borderId="34" xfId="2" applyNumberFormat="1" applyFont="1" applyFill="1" applyBorder="1" applyAlignment="1">
      <alignment horizontal="center" vertical="center" shrinkToFit="1"/>
    </xf>
    <xf numFmtId="0" fontId="44" fillId="2" borderId="9" xfId="0" applyFont="1" applyFill="1" applyBorder="1" applyAlignment="1">
      <alignment horizontal="center" vertical="center" wrapText="1" shrinkToFit="1"/>
    </xf>
    <xf numFmtId="0" fontId="44" fillId="2" borderId="6" xfId="0" applyFont="1" applyFill="1" applyBorder="1" applyAlignment="1">
      <alignment horizontal="center" vertical="center" wrapText="1" shrinkToFit="1"/>
    </xf>
    <xf numFmtId="0" fontId="44" fillId="2" borderId="50" xfId="0" applyFont="1" applyFill="1" applyBorder="1" applyAlignment="1">
      <alignment horizontal="center" vertical="center" wrapText="1" shrinkToFit="1"/>
    </xf>
    <xf numFmtId="0" fontId="44" fillId="2" borderId="11" xfId="0" applyFont="1" applyFill="1" applyBorder="1" applyAlignment="1">
      <alignment horizontal="center" vertical="center" wrapText="1" shrinkToFit="1"/>
    </xf>
    <xf numFmtId="0" fontId="44" fillId="2" borderId="0" xfId="0" applyFont="1" applyFill="1" applyBorder="1" applyAlignment="1">
      <alignment horizontal="center" vertical="center" wrapText="1" shrinkToFit="1"/>
    </xf>
    <xf numFmtId="0" fontId="44" fillId="2" borderId="8" xfId="0" applyFont="1" applyFill="1" applyBorder="1" applyAlignment="1">
      <alignment horizontal="center" vertical="center" wrapText="1" shrinkToFit="1"/>
    </xf>
    <xf numFmtId="0" fontId="44" fillId="0" borderId="0" xfId="0" applyFont="1" applyFill="1" applyBorder="1" applyAlignment="1">
      <alignment horizontal="left" vertical="top" wrapText="1"/>
    </xf>
    <xf numFmtId="0" fontId="44" fillId="2" borderId="1" xfId="0" applyFont="1" applyFill="1" applyBorder="1" applyAlignment="1">
      <alignment horizontal="center" vertical="center"/>
    </xf>
    <xf numFmtId="0" fontId="44" fillId="2" borderId="46" xfId="0" applyFont="1" applyFill="1" applyBorder="1" applyAlignment="1">
      <alignment horizontal="center" vertical="center"/>
    </xf>
    <xf numFmtId="0" fontId="44" fillId="2" borderId="2" xfId="0" applyFont="1" applyFill="1" applyBorder="1" applyAlignment="1">
      <alignment horizontal="center" vertical="center" wrapText="1" shrinkToFit="1"/>
    </xf>
    <xf numFmtId="0" fontId="44" fillId="2" borderId="3" xfId="0" applyFont="1" applyFill="1" applyBorder="1" applyAlignment="1">
      <alignment horizontal="center" vertical="center" wrapText="1" shrinkToFit="1"/>
    </xf>
    <xf numFmtId="0" fontId="44" fillId="2" borderId="9" xfId="0" applyFont="1" applyFill="1" applyBorder="1" applyAlignment="1">
      <alignment vertical="center" wrapText="1"/>
    </xf>
    <xf numFmtId="0" fontId="44" fillId="2" borderId="5" xfId="0" applyFont="1" applyFill="1" applyBorder="1" applyAlignment="1">
      <alignment vertical="center" wrapText="1"/>
    </xf>
    <xf numFmtId="0" fontId="32" fillId="0" borderId="0" xfId="15" applyFont="1" applyAlignment="1" applyProtection="1">
      <alignment horizontal="center" vertical="center"/>
      <protection locked="0"/>
    </xf>
    <xf numFmtId="0" fontId="87" fillId="0" borderId="0" xfId="0" applyFont="1" applyAlignment="1">
      <alignment horizontal="left" vertical="center" wrapText="1"/>
    </xf>
    <xf numFmtId="0" fontId="22" fillId="0" borderId="0" xfId="0" applyFont="1" applyAlignment="1">
      <alignment horizontal="left" vertical="center"/>
    </xf>
    <xf numFmtId="0" fontId="28" fillId="0" borderId="9" xfId="0" applyFont="1" applyBorder="1" applyAlignment="1">
      <alignment horizontal="center" vertical="center"/>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33" fillId="0" borderId="9" xfId="0" applyFont="1" applyBorder="1" applyAlignment="1">
      <alignment horizontal="center" vertical="center"/>
    </xf>
    <xf numFmtId="0" fontId="33" fillId="0" borderId="48" xfId="0" applyFont="1" applyBorder="1" applyAlignment="1">
      <alignment horizontal="center" vertical="center"/>
    </xf>
    <xf numFmtId="0" fontId="33" fillId="0" borderId="49" xfId="0" applyFont="1" applyBorder="1" applyAlignment="1">
      <alignment horizontal="center" vertical="center"/>
    </xf>
    <xf numFmtId="0" fontId="33" fillId="0" borderId="6" xfId="0" applyFont="1" applyBorder="1" applyAlignment="1">
      <alignment horizontal="center" vertical="center"/>
    </xf>
    <xf numFmtId="0" fontId="33" fillId="0" borderId="50" xfId="0" applyFont="1" applyBorder="1" applyAlignment="1">
      <alignment horizontal="center" vertical="center"/>
    </xf>
    <xf numFmtId="0" fontId="8" fillId="0" borderId="51" xfId="0" applyFont="1" applyBorder="1" applyAlignment="1">
      <alignment horizontal="center" vertical="center" wrapText="1"/>
    </xf>
    <xf numFmtId="0" fontId="8" fillId="0" borderId="101" xfId="0" applyFont="1" applyBorder="1" applyAlignment="1">
      <alignment horizontal="center" vertical="center" wrapText="1"/>
    </xf>
    <xf numFmtId="0" fontId="8" fillId="0" borderId="46" xfId="0" applyFont="1" applyBorder="1" applyAlignment="1">
      <alignment horizontal="center" vertical="center" wrapText="1"/>
    </xf>
    <xf numFmtId="0" fontId="32" fillId="0" borderId="46" xfId="15" applyFont="1" applyBorder="1" applyAlignment="1" applyProtection="1">
      <alignment horizontal="center" vertical="center" wrapText="1"/>
      <protection locked="0"/>
    </xf>
    <xf numFmtId="0" fontId="33" fillId="0" borderId="47" xfId="0" applyFont="1" applyBorder="1" applyAlignment="1">
      <alignment horizontal="center" vertical="center"/>
    </xf>
    <xf numFmtId="0" fontId="22" fillId="0" borderId="0" xfId="0" applyFont="1" applyAlignment="1">
      <alignment horizontal="left" vertical="center" wrapText="1"/>
    </xf>
    <xf numFmtId="0" fontId="28" fillId="0" borderId="0" xfId="0" applyFont="1" applyAlignment="1">
      <alignment horizontal="left" vertical="center" wrapText="1"/>
    </xf>
    <xf numFmtId="0" fontId="0" fillId="0" borderId="0" xfId="0" applyAlignment="1">
      <alignment horizontal="left" vertical="center" wrapText="1"/>
    </xf>
    <xf numFmtId="0" fontId="30" fillId="0" borderId="0" xfId="0" applyFont="1" applyAlignment="1">
      <alignment horizontal="center" vertical="center"/>
    </xf>
    <xf numFmtId="0" fontId="8" fillId="0" borderId="51" xfId="0" applyFont="1" applyBorder="1" applyAlignment="1">
      <alignment horizontal="center" vertical="center"/>
    </xf>
    <xf numFmtId="0" fontId="8" fillId="0" borderId="7" xfId="0" applyFont="1" applyBorder="1" applyAlignment="1">
      <alignment horizontal="center" vertical="center"/>
    </xf>
    <xf numFmtId="0" fontId="8" fillId="0" borderId="101" xfId="0" applyFont="1" applyBorder="1" applyAlignment="1">
      <alignment horizontal="center" vertical="center"/>
    </xf>
    <xf numFmtId="0" fontId="64" fillId="10" borderId="47" xfId="0" applyFont="1" applyFill="1" applyBorder="1" applyAlignment="1" applyProtection="1">
      <alignment horizontal="center" vertical="center"/>
    </xf>
    <xf numFmtId="0" fontId="64" fillId="10" borderId="48" xfId="0" applyFont="1" applyFill="1" applyBorder="1" applyAlignment="1" applyProtection="1">
      <alignment horizontal="center" vertical="center"/>
    </xf>
    <xf numFmtId="0" fontId="64" fillId="10" borderId="49" xfId="0" applyFont="1" applyFill="1" applyBorder="1" applyAlignment="1" applyProtection="1">
      <alignment horizontal="center" vertical="center"/>
    </xf>
    <xf numFmtId="0" fontId="92" fillId="23" borderId="46" xfId="14" applyFont="1" applyFill="1" applyBorder="1" applyAlignment="1" applyProtection="1">
      <alignment horizontal="center" vertical="center" wrapText="1"/>
    </xf>
    <xf numFmtId="0" fontId="92" fillId="23" borderId="46" xfId="0" applyFont="1" applyFill="1" applyBorder="1" applyAlignment="1" applyProtection="1">
      <alignment horizontal="center" vertical="center" wrapText="1"/>
    </xf>
    <xf numFmtId="0" fontId="92" fillId="23" borderId="47" xfId="14" applyFont="1" applyFill="1" applyBorder="1" applyAlignment="1" applyProtection="1">
      <alignment horizontal="center" vertical="center" wrapText="1"/>
    </xf>
    <xf numFmtId="0" fontId="92" fillId="23" borderId="48" xfId="14" applyFont="1" applyFill="1" applyBorder="1" applyAlignment="1" applyProtection="1">
      <alignment horizontal="center" vertical="center" wrapText="1"/>
    </xf>
    <xf numFmtId="0" fontId="92" fillId="23" borderId="48" xfId="0" applyFont="1" applyFill="1" applyBorder="1" applyAlignment="1" applyProtection="1">
      <alignment horizontal="center" vertical="center" wrapText="1"/>
    </xf>
    <xf numFmtId="0" fontId="92" fillId="23" borderId="49" xfId="0" applyFont="1" applyFill="1" applyBorder="1" applyAlignment="1" applyProtection="1">
      <alignment horizontal="center" vertical="center" wrapText="1"/>
    </xf>
    <xf numFmtId="0" fontId="92" fillId="23" borderId="47" xfId="0" applyFont="1" applyFill="1" applyBorder="1" applyAlignment="1" applyProtection="1">
      <alignment horizontal="left" vertical="center" wrapText="1"/>
    </xf>
    <xf numFmtId="0" fontId="92" fillId="23" borderId="48" xfId="0" applyFont="1" applyFill="1" applyBorder="1" applyAlignment="1" applyProtection="1">
      <alignment horizontal="left" vertical="center" wrapText="1"/>
    </xf>
    <xf numFmtId="0" fontId="98" fillId="23" borderId="48" xfId="0" applyFont="1" applyFill="1" applyBorder="1" applyAlignment="1" applyProtection="1">
      <alignment horizontal="left" vertical="center" wrapText="1"/>
    </xf>
    <xf numFmtId="0" fontId="98" fillId="23" borderId="49" xfId="0" applyFont="1" applyFill="1" applyBorder="1" applyAlignment="1" applyProtection="1">
      <alignment horizontal="left" vertical="center" wrapText="1"/>
    </xf>
    <xf numFmtId="0" fontId="40" fillId="7" borderId="46" xfId="14" applyFont="1" applyFill="1" applyBorder="1" applyAlignment="1" applyProtection="1">
      <alignment horizontal="center" vertical="center"/>
    </xf>
    <xf numFmtId="0" fontId="45" fillId="23" borderId="46" xfId="0" applyFont="1" applyFill="1" applyBorder="1" applyAlignment="1" applyProtection="1">
      <alignment horizontal="left" vertical="center" wrapText="1"/>
    </xf>
    <xf numFmtId="0" fontId="45" fillId="23" borderId="46" xfId="0" applyFont="1" applyFill="1" applyBorder="1" applyAlignment="1" applyProtection="1">
      <alignment horizontal="left" vertical="center"/>
    </xf>
    <xf numFmtId="0" fontId="9" fillId="8" borderId="46" xfId="14" applyFont="1" applyFill="1" applyBorder="1" applyAlignment="1" applyProtection="1">
      <alignment horizontal="center" vertical="center"/>
    </xf>
    <xf numFmtId="0" fontId="39" fillId="8" borderId="46" xfId="0" applyFont="1" applyFill="1" applyBorder="1" applyAlignment="1" applyProtection="1">
      <alignment horizontal="center" vertical="center"/>
    </xf>
    <xf numFmtId="0" fontId="26" fillId="0" borderId="49" xfId="0" applyFont="1" applyBorder="1" applyAlignment="1" applyProtection="1">
      <alignment horizontal="left" vertical="top" wrapText="1"/>
    </xf>
    <xf numFmtId="0" fontId="26" fillId="0" borderId="46" xfId="0" applyFont="1" applyBorder="1" applyAlignment="1" applyProtection="1">
      <alignment horizontal="left" vertical="top" wrapText="1"/>
    </xf>
    <xf numFmtId="0" fontId="9" fillId="8" borderId="46" xfId="14" applyFont="1" applyFill="1" applyBorder="1" applyAlignment="1" applyProtection="1">
      <alignment horizontal="left" vertical="center"/>
    </xf>
    <xf numFmtId="0" fontId="98" fillId="23" borderId="46" xfId="0" applyFont="1" applyFill="1" applyBorder="1" applyAlignment="1" applyProtection="1">
      <alignment horizontal="left" vertical="center" wrapText="1"/>
    </xf>
    <xf numFmtId="0" fontId="9" fillId="8" borderId="51" xfId="14" applyFont="1" applyFill="1" applyBorder="1" applyAlignment="1" applyProtection="1">
      <alignment horizontal="center" vertical="center"/>
    </xf>
    <xf numFmtId="0" fontId="39" fillId="0" borderId="49" xfId="0" applyFont="1" applyBorder="1" applyAlignment="1" applyProtection="1">
      <alignment horizontal="left" vertical="top" wrapText="1"/>
    </xf>
    <xf numFmtId="0" fontId="39" fillId="0" borderId="46" xfId="0" applyFont="1" applyBorder="1" applyAlignment="1" applyProtection="1">
      <alignment horizontal="left" vertical="top" wrapText="1"/>
    </xf>
    <xf numFmtId="0" fontId="39" fillId="3" borderId="47" xfId="0" applyFont="1" applyFill="1" applyBorder="1" applyAlignment="1" applyProtection="1">
      <alignment horizontal="left" vertical="center" shrinkToFit="1"/>
    </xf>
    <xf numFmtId="0" fontId="0" fillId="3" borderId="48" xfId="0" applyFill="1" applyBorder="1" applyAlignment="1" applyProtection="1">
      <alignment horizontal="left" vertical="center" shrinkToFit="1"/>
    </xf>
    <xf numFmtId="0" fontId="104" fillId="7" borderId="0" xfId="0" applyFont="1" applyFill="1" applyBorder="1" applyAlignment="1" applyProtection="1">
      <alignment horizontal="center" vertical="center"/>
    </xf>
    <xf numFmtId="0" fontId="0" fillId="23" borderId="48" xfId="0" applyFill="1" applyBorder="1" applyAlignment="1" applyProtection="1">
      <alignment horizontal="center" vertical="center" shrinkToFit="1"/>
    </xf>
    <xf numFmtId="0" fontId="44" fillId="0" borderId="46" xfId="14" applyFont="1" applyBorder="1" applyAlignment="1" applyProtection="1">
      <alignment horizontal="left" vertical="top"/>
    </xf>
    <xf numFmtId="0" fontId="92" fillId="7" borderId="46" xfId="0" applyFont="1" applyFill="1" applyBorder="1" applyAlignment="1" applyProtection="1">
      <alignment horizontal="left" vertical="center" wrapText="1"/>
    </xf>
    <xf numFmtId="0" fontId="97" fillId="7" borderId="46" xfId="0" applyFont="1" applyFill="1" applyBorder="1" applyAlignment="1" applyProtection="1">
      <alignment horizontal="left" vertical="center" wrapText="1"/>
    </xf>
    <xf numFmtId="0" fontId="44" fillId="0" borderId="0" xfId="14" applyFont="1" applyAlignment="1" applyProtection="1">
      <alignment horizontal="left" vertical="center" wrapText="1"/>
    </xf>
    <xf numFmtId="0" fontId="44" fillId="8" borderId="46" xfId="14" applyFont="1" applyFill="1" applyBorder="1" applyAlignment="1" applyProtection="1">
      <alignment horizontal="center" vertical="center"/>
    </xf>
    <xf numFmtId="0" fontId="45" fillId="8" borderId="46" xfId="0" applyFont="1" applyFill="1" applyBorder="1" applyAlignment="1" applyProtection="1">
      <alignment horizontal="center" vertical="center"/>
    </xf>
    <xf numFmtId="0" fontId="44" fillId="8" borderId="46" xfId="14" applyFont="1" applyFill="1" applyBorder="1" applyAlignment="1" applyProtection="1">
      <alignment horizontal="left" vertical="center"/>
    </xf>
    <xf numFmtId="0" fontId="45" fillId="0" borderId="46" xfId="0" applyFont="1" applyBorder="1" applyAlignment="1" applyProtection="1">
      <alignment horizontal="left" vertical="center"/>
    </xf>
    <xf numFmtId="0" fontId="44" fillId="2" borderId="47" xfId="14" applyFont="1" applyFill="1" applyBorder="1" applyAlignment="1" applyProtection="1">
      <alignment horizontal="left" vertical="center" wrapText="1"/>
    </xf>
    <xf numFmtId="0" fontId="44" fillId="2" borderId="48" xfId="0" applyFont="1" applyFill="1" applyBorder="1" applyAlignment="1" applyProtection="1">
      <alignment horizontal="left" vertical="center" wrapText="1"/>
    </xf>
    <xf numFmtId="0" fontId="44" fillId="2" borderId="46" xfId="0" applyFont="1" applyFill="1" applyBorder="1" applyAlignment="1" applyProtection="1">
      <alignment horizontal="left" vertical="center" wrapText="1"/>
    </xf>
    <xf numFmtId="0" fontId="44" fillId="2" borderId="47" xfId="0" applyFont="1" applyFill="1" applyBorder="1" applyAlignment="1" applyProtection="1">
      <alignment horizontal="left" vertical="center" wrapText="1"/>
    </xf>
    <xf numFmtId="0" fontId="44" fillId="2" borderId="49" xfId="0" applyFont="1" applyFill="1" applyBorder="1" applyAlignment="1" applyProtection="1">
      <alignment horizontal="left" vertical="center" wrapText="1"/>
    </xf>
    <xf numFmtId="0" fontId="99" fillId="5" borderId="47" xfId="14" applyFont="1" applyFill="1" applyBorder="1" applyAlignment="1" applyProtection="1">
      <alignment horizontal="center" vertical="center" wrapText="1"/>
    </xf>
    <xf numFmtId="0" fontId="99" fillId="5" borderId="48" xfId="0" applyFont="1" applyFill="1" applyBorder="1" applyAlignment="1" applyProtection="1">
      <alignment horizontal="center" vertical="center" wrapText="1"/>
    </xf>
    <xf numFmtId="0" fontId="99" fillId="5" borderId="46" xfId="0" applyNumberFormat="1" applyFont="1" applyFill="1" applyBorder="1" applyAlignment="1" applyProtection="1">
      <alignment horizontal="center" vertical="center" wrapText="1"/>
    </xf>
    <xf numFmtId="191" fontId="99" fillId="5" borderId="47" xfId="1" applyNumberFormat="1" applyFont="1" applyFill="1" applyBorder="1" applyAlignment="1" applyProtection="1">
      <alignment horizontal="center" vertical="center" wrapText="1"/>
    </xf>
    <xf numFmtId="191" fontId="99" fillId="5" borderId="48" xfId="1" applyNumberFormat="1" applyFont="1" applyFill="1" applyBorder="1" applyAlignment="1" applyProtection="1">
      <alignment horizontal="center" vertical="center" wrapText="1"/>
    </xf>
    <xf numFmtId="191" fontId="99" fillId="5" borderId="49" xfId="1" applyNumberFormat="1" applyFont="1" applyFill="1" applyBorder="1" applyAlignment="1" applyProtection="1">
      <alignment horizontal="center" vertical="center" wrapText="1"/>
    </xf>
    <xf numFmtId="0" fontId="51" fillId="2" borderId="46" xfId="14" applyFont="1" applyFill="1" applyBorder="1" applyAlignment="1" applyProtection="1">
      <alignment horizontal="center" vertical="center" wrapText="1"/>
    </xf>
    <xf numFmtId="0" fontId="51" fillId="2" borderId="46" xfId="0" applyFont="1" applyFill="1" applyBorder="1" applyAlignment="1" applyProtection="1">
      <alignment horizontal="center" vertical="center" wrapText="1"/>
    </xf>
    <xf numFmtId="0" fontId="51" fillId="2" borderId="46" xfId="14" applyFont="1" applyFill="1" applyBorder="1" applyAlignment="1" applyProtection="1">
      <alignment horizontal="left" vertical="center" wrapText="1"/>
    </xf>
    <xf numFmtId="0" fontId="51" fillId="2" borderId="46" xfId="0" applyFont="1" applyFill="1" applyBorder="1" applyAlignment="1" applyProtection="1">
      <alignment horizontal="left" vertical="center" wrapText="1"/>
    </xf>
    <xf numFmtId="0" fontId="22" fillId="0" borderId="0" xfId="14" applyFont="1" applyAlignment="1" applyProtection="1">
      <alignment horizontal="left" vertical="center" wrapText="1"/>
    </xf>
    <xf numFmtId="0" fontId="54" fillId="0" borderId="0" xfId="0" applyFont="1" applyAlignment="1" applyProtection="1">
      <alignment horizontal="left" vertical="center" wrapText="1"/>
    </xf>
    <xf numFmtId="0" fontId="51" fillId="2" borderId="47" xfId="0" applyFont="1" applyFill="1" applyBorder="1" applyAlignment="1" applyProtection="1">
      <alignment horizontal="center" vertical="center" wrapText="1"/>
    </xf>
    <xf numFmtId="0" fontId="51" fillId="2" borderId="48" xfId="0"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44" fillId="0" borderId="6" xfId="14" applyFont="1" applyBorder="1" applyAlignment="1" applyProtection="1">
      <alignment horizontal="left" vertical="center" wrapText="1"/>
    </xf>
    <xf numFmtId="0" fontId="45" fillId="0" borderId="0" xfId="0" applyFont="1" applyAlignment="1" applyProtection="1">
      <alignment horizontal="left" vertical="top" wrapText="1"/>
    </xf>
    <xf numFmtId="0" fontId="8" fillId="0" borderId="0" xfId="14" applyFont="1" applyAlignment="1" applyProtection="1">
      <alignment horizontal="left" vertical="center" wrapText="1"/>
    </xf>
    <xf numFmtId="0" fontId="94" fillId="7" borderId="9" xfId="0" applyFont="1" applyFill="1" applyBorder="1" applyAlignment="1" applyProtection="1">
      <alignment horizontal="left" vertical="top" wrapText="1"/>
    </xf>
    <xf numFmtId="0" fontId="94" fillId="7" borderId="6" xfId="0" applyFont="1" applyFill="1" applyBorder="1" applyAlignment="1" applyProtection="1">
      <alignment horizontal="left" vertical="top" wrapText="1"/>
    </xf>
    <xf numFmtId="0" fontId="94" fillId="7" borderId="50" xfId="0" applyFont="1" applyFill="1" applyBorder="1" applyAlignment="1" applyProtection="1">
      <alignment horizontal="left" vertical="top" wrapText="1"/>
    </xf>
    <xf numFmtId="0" fontId="94" fillId="7" borderId="11" xfId="0" applyFont="1" applyFill="1" applyBorder="1" applyAlignment="1" applyProtection="1">
      <alignment horizontal="left" vertical="top" wrapText="1"/>
    </xf>
    <xf numFmtId="0" fontId="94" fillId="7" borderId="0" xfId="0" applyFont="1" applyFill="1" applyAlignment="1" applyProtection="1">
      <alignment horizontal="left" vertical="top" wrapText="1"/>
    </xf>
    <xf numFmtId="0" fontId="94" fillId="7" borderId="8" xfId="0" applyFont="1" applyFill="1" applyBorder="1" applyAlignment="1" applyProtection="1">
      <alignment horizontal="left" vertical="top" wrapText="1"/>
    </xf>
    <xf numFmtId="0" fontId="94" fillId="7" borderId="5" xfId="0" applyFont="1" applyFill="1" applyBorder="1" applyAlignment="1" applyProtection="1">
      <alignment horizontal="left" vertical="top" wrapText="1"/>
    </xf>
    <xf numFmtId="0" fontId="94" fillId="7" borderId="12" xfId="0" applyFont="1" applyFill="1" applyBorder="1" applyAlignment="1" applyProtection="1">
      <alignment horizontal="left" vertical="top" wrapText="1"/>
    </xf>
    <xf numFmtId="0" fontId="94" fillId="7" borderId="13" xfId="0" applyFont="1" applyFill="1" applyBorder="1" applyAlignment="1" applyProtection="1">
      <alignment horizontal="left" vertical="top" wrapText="1"/>
    </xf>
    <xf numFmtId="0" fontId="39" fillId="23" borderId="49" xfId="0" applyFont="1" applyFill="1" applyBorder="1" applyAlignment="1" applyProtection="1">
      <alignment horizontal="left" vertical="top" wrapText="1"/>
    </xf>
    <xf numFmtId="0" fontId="39" fillId="23" borderId="46" xfId="0" applyFont="1" applyFill="1" applyBorder="1" applyAlignment="1" applyProtection="1">
      <alignment horizontal="left" vertical="top" wrapText="1"/>
    </xf>
    <xf numFmtId="0" fontId="40" fillId="7" borderId="49" xfId="14" applyFont="1" applyFill="1" applyBorder="1" applyAlignment="1" applyProtection="1">
      <alignment horizontal="center" vertical="center"/>
    </xf>
    <xf numFmtId="0" fontId="24" fillId="0" borderId="0" xfId="0" applyFont="1" applyAlignment="1" applyProtection="1">
      <alignment horizontal="center" vertical="center"/>
    </xf>
    <xf numFmtId="0" fontId="0" fillId="2" borderId="48" xfId="0" applyFill="1" applyBorder="1" applyAlignment="1" applyProtection="1">
      <alignment horizontal="center" vertical="center" wrapText="1"/>
    </xf>
    <xf numFmtId="0" fontId="0" fillId="2" borderId="49" xfId="0" applyFill="1" applyBorder="1" applyAlignment="1" applyProtection="1">
      <alignment horizontal="center" vertical="center" wrapText="1"/>
    </xf>
    <xf numFmtId="0" fontId="44" fillId="2" borderId="46" xfId="14" applyFont="1" applyFill="1" applyBorder="1" applyAlignment="1" applyProtection="1">
      <alignment horizontal="center" vertical="center"/>
    </xf>
    <xf numFmtId="0" fontId="45" fillId="2" borderId="46" xfId="0" applyFont="1" applyFill="1" applyBorder="1" applyAlignment="1" applyProtection="1">
      <alignment horizontal="center" vertical="center"/>
    </xf>
    <xf numFmtId="0" fontId="41" fillId="8" borderId="46" xfId="14" applyFont="1" applyFill="1" applyBorder="1" applyAlignment="1" applyProtection="1">
      <alignment horizontal="center" vertical="center"/>
    </xf>
    <xf numFmtId="0" fontId="41" fillId="8" borderId="27" xfId="14" applyFont="1" applyFill="1" applyBorder="1" applyAlignment="1" applyProtection="1">
      <alignment horizontal="center" vertical="center"/>
    </xf>
    <xf numFmtId="0" fontId="42" fillId="8" borderId="46" xfId="0" applyFont="1" applyFill="1" applyBorder="1" applyAlignment="1" applyProtection="1">
      <alignment horizontal="center" vertical="center" wrapText="1"/>
    </xf>
    <xf numFmtId="0" fontId="42" fillId="8" borderId="67" xfId="0" applyFont="1" applyFill="1" applyBorder="1" applyAlignment="1" applyProtection="1">
      <alignment horizontal="center" vertical="center" wrapText="1"/>
    </xf>
    <xf numFmtId="0" fontId="42" fillId="8" borderId="27" xfId="0" applyFont="1" applyFill="1" applyBorder="1" applyAlignment="1" applyProtection="1">
      <alignment horizontal="center" vertical="center" wrapText="1"/>
    </xf>
    <xf numFmtId="0" fontId="42" fillId="8" borderId="28" xfId="0" applyFont="1" applyFill="1" applyBorder="1" applyAlignment="1" applyProtection="1">
      <alignment horizontal="center" vertical="center" wrapText="1"/>
    </xf>
    <xf numFmtId="38" fontId="19" fillId="5" borderId="46" xfId="2" applyFont="1" applyFill="1" applyBorder="1" applyAlignment="1" applyProtection="1">
      <alignment horizontal="center" vertical="center" shrinkToFit="1"/>
    </xf>
    <xf numFmtId="0" fontId="41" fillId="0" borderId="11" xfId="14" applyFont="1" applyBorder="1" applyAlignment="1" applyProtection="1">
      <alignment horizontal="center" vertical="center"/>
    </xf>
    <xf numFmtId="0" fontId="41" fillId="0" borderId="0" xfId="14" applyFont="1" applyBorder="1" applyAlignment="1" applyProtection="1">
      <alignment horizontal="center" vertical="center"/>
    </xf>
    <xf numFmtId="0" fontId="43" fillId="5" borderId="75" xfId="0" applyFont="1" applyFill="1" applyBorder="1" applyAlignment="1" applyProtection="1">
      <alignment horizontal="center" vertical="center" wrapText="1"/>
    </xf>
    <xf numFmtId="0" fontId="43" fillId="5" borderId="76" xfId="0" applyFont="1" applyFill="1" applyBorder="1" applyAlignment="1" applyProtection="1">
      <alignment horizontal="center" vertical="center" wrapText="1"/>
    </xf>
    <xf numFmtId="0" fontId="38" fillId="5" borderId="71" xfId="0" applyFont="1" applyFill="1" applyBorder="1" applyAlignment="1" applyProtection="1">
      <alignment horizontal="center" vertical="center" wrapText="1"/>
    </xf>
    <xf numFmtId="0" fontId="38" fillId="5" borderId="73" xfId="0" applyFont="1" applyFill="1" applyBorder="1" applyAlignment="1" applyProtection="1">
      <alignment horizontal="center" vertical="center" wrapText="1"/>
    </xf>
    <xf numFmtId="0" fontId="62" fillId="0" borderId="38" xfId="14" applyFont="1" applyBorder="1" applyAlignment="1" applyProtection="1">
      <alignment horizontal="center" vertical="center" shrinkToFit="1"/>
    </xf>
    <xf numFmtId="0" fontId="62" fillId="0" borderId="92" xfId="14" applyFont="1" applyBorder="1" applyAlignment="1" applyProtection="1">
      <alignment horizontal="center" vertical="center" shrinkToFit="1"/>
    </xf>
    <xf numFmtId="38" fontId="100" fillId="5" borderId="93" xfId="0" applyNumberFormat="1" applyFont="1" applyFill="1" applyBorder="1" applyAlignment="1" applyProtection="1">
      <alignment horizontal="right" vertical="center" shrinkToFit="1"/>
    </xf>
    <xf numFmtId="0" fontId="100" fillId="5" borderId="94" xfId="0" applyFont="1" applyFill="1" applyBorder="1" applyAlignment="1" applyProtection="1">
      <alignment horizontal="right" vertical="center" shrinkToFit="1"/>
    </xf>
    <xf numFmtId="0" fontId="9" fillId="8" borderId="47" xfId="14" applyFont="1" applyFill="1" applyBorder="1" applyAlignment="1" applyProtection="1">
      <alignment horizontal="center" vertical="center"/>
    </xf>
    <xf numFmtId="0" fontId="9" fillId="8" borderId="48" xfId="14" applyFont="1" applyFill="1" applyBorder="1" applyAlignment="1" applyProtection="1">
      <alignment horizontal="center" vertical="center"/>
    </xf>
    <xf numFmtId="0" fontId="9" fillId="8" borderId="49" xfId="14" applyFont="1" applyFill="1" applyBorder="1" applyAlignment="1" applyProtection="1">
      <alignment horizontal="center" vertical="center"/>
    </xf>
    <xf numFmtId="0" fontId="9" fillId="8" borderId="46" xfId="14" applyFont="1" applyFill="1" applyBorder="1" applyAlignment="1" applyProtection="1">
      <alignment horizontal="center" vertical="center" wrapText="1"/>
    </xf>
    <xf numFmtId="0" fontId="45" fillId="0" borderId="0" xfId="0" applyFont="1" applyAlignment="1" applyProtection="1">
      <alignment horizontal="left" vertical="center" wrapText="1"/>
    </xf>
    <xf numFmtId="0" fontId="39" fillId="8" borderId="9" xfId="0" applyFont="1" applyFill="1" applyBorder="1" applyAlignment="1" applyProtection="1">
      <alignment horizontal="center" vertical="center" wrapText="1"/>
    </xf>
    <xf numFmtId="0" fontId="39" fillId="8" borderId="6" xfId="0" applyFont="1" applyFill="1" applyBorder="1" applyAlignment="1" applyProtection="1">
      <alignment horizontal="center" vertical="center"/>
    </xf>
    <xf numFmtId="0" fontId="39" fillId="8" borderId="50" xfId="0" applyFont="1" applyFill="1" applyBorder="1" applyAlignment="1" applyProtection="1">
      <alignment horizontal="center" vertical="center"/>
    </xf>
    <xf numFmtId="0" fontId="39" fillId="8" borderId="5" xfId="0" applyFont="1" applyFill="1" applyBorder="1" applyAlignment="1" applyProtection="1">
      <alignment horizontal="center" vertical="center"/>
    </xf>
    <xf numFmtId="0" fontId="39" fillId="8" borderId="12" xfId="0" applyFont="1" applyFill="1" applyBorder="1" applyAlignment="1" applyProtection="1">
      <alignment horizontal="center" vertical="center"/>
    </xf>
    <xf numFmtId="0" fontId="39" fillId="8" borderId="13" xfId="0" applyFont="1" applyFill="1" applyBorder="1" applyAlignment="1" applyProtection="1">
      <alignment horizontal="center" vertical="center"/>
    </xf>
    <xf numFmtId="0" fontId="39" fillId="8" borderId="46" xfId="0" applyFont="1" applyFill="1" applyBorder="1" applyAlignment="1" applyProtection="1">
      <alignment horizontal="center" vertical="center" wrapText="1"/>
    </xf>
    <xf numFmtId="0" fontId="39" fillId="8" borderId="51" xfId="0" applyFont="1" applyFill="1" applyBorder="1" applyAlignment="1" applyProtection="1">
      <alignment horizontal="center" vertical="center"/>
    </xf>
    <xf numFmtId="0" fontId="39" fillId="8" borderId="11" xfId="0" applyFont="1" applyFill="1" applyBorder="1" applyAlignment="1" applyProtection="1">
      <alignment horizontal="center" vertical="center"/>
    </xf>
    <xf numFmtId="0" fontId="39" fillId="8" borderId="0" xfId="0" applyFont="1" applyFill="1" applyAlignment="1" applyProtection="1">
      <alignment horizontal="center" vertical="center"/>
    </xf>
    <xf numFmtId="0" fontId="39" fillId="8" borderId="8" xfId="0" applyFont="1" applyFill="1" applyBorder="1" applyAlignment="1" applyProtection="1">
      <alignment horizontal="center" vertical="center"/>
    </xf>
    <xf numFmtId="0" fontId="9" fillId="8" borderId="47" xfId="14" applyFont="1" applyFill="1" applyBorder="1" applyAlignment="1" applyProtection="1">
      <alignment horizontal="center" vertical="center" wrapText="1"/>
    </xf>
    <xf numFmtId="0" fontId="39" fillId="8" borderId="47" xfId="0" applyFont="1" applyFill="1" applyBorder="1" applyAlignment="1" applyProtection="1">
      <alignment horizontal="center" vertical="center" wrapText="1"/>
    </xf>
    <xf numFmtId="0" fontId="39" fillId="8" borderId="48" xfId="0" applyFont="1" applyFill="1" applyBorder="1" applyAlignment="1" applyProtection="1">
      <alignment horizontal="center" vertical="center"/>
    </xf>
    <xf numFmtId="0" fontId="39" fillId="8" borderId="49" xfId="0" applyFont="1" applyFill="1" applyBorder="1" applyAlignment="1" applyProtection="1">
      <alignment horizontal="center" vertical="center"/>
    </xf>
    <xf numFmtId="38" fontId="19" fillId="5" borderId="86" xfId="2" applyFont="1" applyFill="1" applyBorder="1" applyAlignment="1" applyProtection="1">
      <alignment horizontal="center" vertical="center" shrinkToFit="1"/>
    </xf>
    <xf numFmtId="38" fontId="102" fillId="5" borderId="87" xfId="2" applyFont="1" applyFill="1" applyBorder="1" applyAlignment="1" applyProtection="1">
      <alignment horizontal="center" vertical="center" shrinkToFit="1"/>
    </xf>
    <xf numFmtId="0" fontId="19" fillId="0" borderId="88" xfId="0" applyFont="1" applyBorder="1" applyAlignment="1" applyProtection="1">
      <alignment horizontal="center" vertical="center" shrinkToFit="1"/>
    </xf>
    <xf numFmtId="38" fontId="99" fillId="5" borderId="47" xfId="2" applyFont="1" applyFill="1" applyBorder="1" applyAlignment="1" applyProtection="1">
      <alignment horizontal="center" vertical="center" shrinkToFit="1"/>
    </xf>
    <xf numFmtId="0" fontId="99" fillId="0" borderId="49" xfId="0" applyFont="1" applyBorder="1" applyAlignment="1" applyProtection="1">
      <alignment horizontal="center" vertical="center" shrinkToFit="1"/>
    </xf>
    <xf numFmtId="38" fontId="99" fillId="5" borderId="47" xfId="0" applyNumberFormat="1" applyFont="1" applyFill="1" applyBorder="1" applyAlignment="1" applyProtection="1">
      <alignment horizontal="center" vertical="center" shrinkToFit="1"/>
    </xf>
    <xf numFmtId="38" fontId="99" fillId="0" borderId="47" xfId="2" applyFont="1" applyFill="1" applyBorder="1" applyAlignment="1" applyProtection="1">
      <alignment horizontal="center" vertical="center" shrinkToFit="1"/>
    </xf>
    <xf numFmtId="38" fontId="99" fillId="0" borderId="48" xfId="2" applyFont="1" applyFill="1" applyBorder="1" applyAlignment="1" applyProtection="1">
      <alignment horizontal="center" vertical="center" shrinkToFit="1"/>
    </xf>
    <xf numFmtId="38" fontId="99" fillId="0" borderId="49" xfId="2" applyFont="1" applyFill="1" applyBorder="1" applyAlignment="1" applyProtection="1">
      <alignment horizontal="center" vertical="center" shrinkToFit="1"/>
    </xf>
    <xf numFmtId="0" fontId="99" fillId="0" borderId="48" xfId="0" applyFont="1" applyBorder="1" applyAlignment="1" applyProtection="1">
      <alignment horizontal="center" vertical="center" shrinkToFit="1"/>
    </xf>
    <xf numFmtId="38" fontId="102" fillId="5" borderId="47" xfId="2" applyFont="1" applyFill="1" applyBorder="1" applyAlignment="1" applyProtection="1">
      <alignment horizontal="center" vertical="center" shrinkToFit="1"/>
    </xf>
    <xf numFmtId="0" fontId="19" fillId="0" borderId="48" xfId="0" applyFont="1" applyBorder="1" applyAlignment="1" applyProtection="1">
      <alignment horizontal="center" vertical="center" shrinkToFit="1"/>
    </xf>
    <xf numFmtId="0" fontId="19" fillId="0" borderId="49" xfId="0" applyFont="1" applyBorder="1" applyAlignment="1" applyProtection="1">
      <alignment horizontal="center" vertical="center" shrinkToFit="1"/>
    </xf>
    <xf numFmtId="38" fontId="102" fillId="5" borderId="9" xfId="0" applyNumberFormat="1" applyFont="1" applyFill="1" applyBorder="1" applyAlignment="1" applyProtection="1">
      <alignment horizontal="center" vertical="center" shrinkToFit="1"/>
    </xf>
    <xf numFmtId="38" fontId="102" fillId="5" borderId="6" xfId="0" applyNumberFormat="1" applyFont="1" applyFill="1" applyBorder="1" applyAlignment="1" applyProtection="1">
      <alignment horizontal="center" vertical="center" shrinkToFit="1"/>
    </xf>
    <xf numFmtId="38" fontId="102" fillId="5" borderId="50" xfId="0" applyNumberFormat="1" applyFont="1" applyFill="1" applyBorder="1" applyAlignment="1" applyProtection="1">
      <alignment horizontal="center" vertical="center" shrinkToFit="1"/>
    </xf>
    <xf numFmtId="38" fontId="102" fillId="5" borderId="5" xfId="0" applyNumberFormat="1" applyFont="1" applyFill="1" applyBorder="1" applyAlignment="1" applyProtection="1">
      <alignment horizontal="center" vertical="center" shrinkToFit="1"/>
    </xf>
    <xf numFmtId="38" fontId="102" fillId="5" borderId="12" xfId="0" applyNumberFormat="1" applyFont="1" applyFill="1" applyBorder="1" applyAlignment="1" applyProtection="1">
      <alignment horizontal="center" vertical="center" shrinkToFit="1"/>
    </xf>
    <xf numFmtId="38" fontId="102" fillId="5" borderId="13" xfId="0" applyNumberFormat="1" applyFont="1" applyFill="1" applyBorder="1" applyAlignment="1" applyProtection="1">
      <alignment horizontal="center" vertical="center" shrinkToFit="1"/>
    </xf>
    <xf numFmtId="38" fontId="102" fillId="0" borderId="47" xfId="2" applyFont="1" applyFill="1" applyBorder="1" applyAlignment="1" applyProtection="1">
      <alignment horizontal="center" vertical="center" shrinkToFit="1"/>
    </xf>
    <xf numFmtId="38" fontId="19" fillId="0" borderId="48" xfId="2" applyFont="1" applyFill="1" applyBorder="1" applyAlignment="1" applyProtection="1">
      <alignment horizontal="center" vertical="center" shrinkToFit="1"/>
    </xf>
    <xf numFmtId="38" fontId="19" fillId="0" borderId="49" xfId="2" applyFont="1" applyFill="1" applyBorder="1" applyAlignment="1" applyProtection="1">
      <alignment horizontal="center" vertical="center" shrinkToFit="1"/>
    </xf>
    <xf numFmtId="0" fontId="0" fillId="0" borderId="6" xfId="0" applyBorder="1" applyAlignment="1" applyProtection="1">
      <alignment horizontal="center" vertical="center"/>
    </xf>
    <xf numFmtId="0" fontId="0" fillId="0" borderId="50" xfId="0" applyBorder="1" applyAlignment="1" applyProtection="1">
      <alignment horizontal="center" vertical="center"/>
    </xf>
    <xf numFmtId="0" fontId="0" fillId="0" borderId="5" xfId="0" applyBorder="1" applyAlignment="1" applyProtection="1">
      <alignment horizontal="center"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38" fontId="32" fillId="5" borderId="9" xfId="0" applyNumberFormat="1" applyFont="1" applyFill="1" applyBorder="1" applyAlignment="1" applyProtection="1">
      <alignment horizontal="center" vertical="center" shrinkToFit="1"/>
    </xf>
    <xf numFmtId="38" fontId="32" fillId="5" borderId="6" xfId="0" applyNumberFormat="1" applyFont="1" applyFill="1" applyBorder="1" applyAlignment="1" applyProtection="1">
      <alignment horizontal="center" vertical="center" shrinkToFit="1"/>
    </xf>
    <xf numFmtId="38" fontId="32" fillId="5" borderId="50" xfId="0" applyNumberFormat="1" applyFont="1" applyFill="1" applyBorder="1" applyAlignment="1" applyProtection="1">
      <alignment horizontal="center" vertical="center" shrinkToFit="1"/>
    </xf>
    <xf numFmtId="38" fontId="32" fillId="5" borderId="11" xfId="0" applyNumberFormat="1" applyFont="1" applyFill="1" applyBorder="1" applyAlignment="1" applyProtection="1">
      <alignment horizontal="center" vertical="center" shrinkToFit="1"/>
    </xf>
    <xf numFmtId="38" fontId="32" fillId="5" borderId="0" xfId="0" applyNumberFormat="1" applyFont="1" applyFill="1" applyBorder="1" applyAlignment="1" applyProtection="1">
      <alignment horizontal="center" vertical="center" shrinkToFit="1"/>
    </xf>
    <xf numFmtId="38" fontId="32" fillId="5" borderId="8" xfId="0" applyNumberFormat="1" applyFont="1" applyFill="1" applyBorder="1" applyAlignment="1" applyProtection="1">
      <alignment horizontal="center" vertical="center" shrinkToFit="1"/>
    </xf>
    <xf numFmtId="38" fontId="32" fillId="5" borderId="5" xfId="0" applyNumberFormat="1" applyFont="1" applyFill="1" applyBorder="1" applyAlignment="1" applyProtection="1">
      <alignment horizontal="center" vertical="center" shrinkToFit="1"/>
    </xf>
    <xf numFmtId="38" fontId="32" fillId="5" borderId="12" xfId="0" applyNumberFormat="1" applyFont="1" applyFill="1" applyBorder="1" applyAlignment="1" applyProtection="1">
      <alignment horizontal="center" vertical="center" shrinkToFit="1"/>
    </xf>
    <xf numFmtId="38" fontId="32" fillId="5" borderId="13" xfId="0" applyNumberFormat="1" applyFont="1" applyFill="1" applyBorder="1" applyAlignment="1" applyProtection="1">
      <alignment horizontal="center" vertical="center" shrinkToFit="1"/>
    </xf>
    <xf numFmtId="38" fontId="99" fillId="5" borderId="46" xfId="2" applyFont="1" applyFill="1" applyBorder="1" applyAlignment="1" applyProtection="1">
      <alignment horizontal="center" vertical="center" shrinkToFit="1"/>
    </xf>
    <xf numFmtId="3" fontId="102" fillId="0" borderId="46" xfId="0" applyNumberFormat="1" applyFont="1" applyFill="1" applyBorder="1" applyAlignment="1" applyProtection="1">
      <alignment horizontal="center" vertical="center" shrinkToFit="1"/>
    </xf>
    <xf numFmtId="0" fontId="102" fillId="0" borderId="46" xfId="0" applyFont="1" applyFill="1" applyBorder="1" applyAlignment="1" applyProtection="1">
      <alignment horizontal="center" vertical="center" shrinkToFit="1"/>
    </xf>
    <xf numFmtId="38" fontId="102" fillId="5" borderId="46" xfId="2" applyFont="1" applyFill="1" applyBorder="1" applyAlignment="1" applyProtection="1">
      <alignment horizontal="center" vertical="center" shrinkToFit="1"/>
    </xf>
    <xf numFmtId="0" fontId="99" fillId="5" borderId="48" xfId="0" applyFont="1" applyFill="1" applyBorder="1" applyAlignment="1" applyProtection="1">
      <alignment horizontal="center" vertical="center" shrinkToFit="1"/>
    </xf>
    <xf numFmtId="0" fontId="99" fillId="5" borderId="49" xfId="0" applyFont="1" applyFill="1" applyBorder="1" applyAlignment="1" applyProtection="1">
      <alignment horizontal="center" vertical="center" shrinkToFit="1"/>
    </xf>
    <xf numFmtId="0" fontId="9" fillId="8" borderId="9" xfId="14" applyFont="1" applyFill="1" applyBorder="1" applyAlignment="1" applyProtection="1">
      <alignment horizontal="center" vertical="center"/>
    </xf>
    <xf numFmtId="0" fontId="9" fillId="8" borderId="6" xfId="14" applyFont="1" applyFill="1" applyBorder="1" applyAlignment="1" applyProtection="1">
      <alignment horizontal="center" vertical="center"/>
    </xf>
    <xf numFmtId="0" fontId="9" fillId="8" borderId="50" xfId="14" applyFont="1" applyFill="1" applyBorder="1" applyAlignment="1" applyProtection="1">
      <alignment horizontal="center" vertical="center"/>
    </xf>
    <xf numFmtId="0" fontId="39" fillId="8" borderId="6"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xf>
    <xf numFmtId="0" fontId="39" fillId="8" borderId="50" xfId="0" applyFont="1" applyFill="1" applyBorder="1" applyAlignment="1" applyProtection="1">
      <alignment horizontal="center" vertical="center" wrapText="1"/>
    </xf>
    <xf numFmtId="0" fontId="39" fillId="8" borderId="11" xfId="0" applyFont="1" applyFill="1" applyBorder="1" applyAlignment="1" applyProtection="1">
      <alignment horizontal="center" vertical="center" wrapText="1"/>
    </xf>
    <xf numFmtId="0" fontId="39" fillId="8" borderId="8" xfId="0" applyFont="1" applyFill="1" applyBorder="1" applyAlignment="1" applyProtection="1">
      <alignment horizontal="center" vertical="center" wrapText="1"/>
    </xf>
    <xf numFmtId="0" fontId="39" fillId="8" borderId="51" xfId="0" applyFont="1" applyFill="1" applyBorder="1" applyAlignment="1" applyProtection="1">
      <alignment horizontal="center" vertical="center" wrapText="1"/>
    </xf>
    <xf numFmtId="0" fontId="39" fillId="8" borderId="7" xfId="0" applyFont="1" applyFill="1" applyBorder="1" applyAlignment="1" applyProtection="1">
      <alignment horizontal="center" vertical="center" wrapText="1"/>
    </xf>
    <xf numFmtId="0" fontId="9" fillId="8" borderId="9" xfId="14" applyFont="1" applyFill="1" applyBorder="1" applyAlignment="1" applyProtection="1">
      <alignment horizontal="center" vertical="center" wrapText="1"/>
    </xf>
    <xf numFmtId="0" fontId="9" fillId="8" borderId="50" xfId="14" applyFont="1" applyFill="1" applyBorder="1" applyAlignment="1" applyProtection="1">
      <alignment horizontal="center" vertical="center" wrapText="1"/>
    </xf>
    <xf numFmtId="0" fontId="39" fillId="8" borderId="9" xfId="0" applyFont="1" applyFill="1" applyBorder="1" applyAlignment="1" applyProtection="1">
      <alignment horizontal="center" vertical="center"/>
    </xf>
    <xf numFmtId="38" fontId="32" fillId="5" borderId="47" xfId="2" applyFont="1" applyFill="1" applyBorder="1" applyAlignment="1" applyProtection="1">
      <alignment horizontal="center" vertical="center" shrinkToFit="1"/>
    </xf>
    <xf numFmtId="38" fontId="32" fillId="5" borderId="49" xfId="2" applyFont="1" applyFill="1" applyBorder="1" applyAlignment="1" applyProtection="1">
      <alignment horizontal="center" vertical="center" shrinkToFit="1"/>
    </xf>
    <xf numFmtId="0" fontId="98" fillId="23" borderId="46" xfId="0" applyFont="1" applyFill="1" applyBorder="1" applyAlignment="1" applyProtection="1">
      <alignment horizontal="center" vertical="center" shrinkToFit="1"/>
    </xf>
    <xf numFmtId="38" fontId="32" fillId="23" borderId="47" xfId="2" applyFont="1" applyFill="1" applyBorder="1" applyAlignment="1" applyProtection="1">
      <alignment horizontal="center" vertical="center" shrinkToFit="1"/>
    </xf>
    <xf numFmtId="38" fontId="32" fillId="23" borderId="49" xfId="2" applyFont="1" applyFill="1" applyBorder="1" applyAlignment="1" applyProtection="1">
      <alignment horizontal="center" vertical="center" shrinkToFit="1"/>
    </xf>
    <xf numFmtId="38" fontId="32" fillId="23" borderId="48" xfId="2" applyFont="1" applyFill="1" applyBorder="1" applyAlignment="1" applyProtection="1">
      <alignment horizontal="center" vertical="center" shrinkToFit="1"/>
    </xf>
    <xf numFmtId="3" fontId="97" fillId="0" borderId="47" xfId="0" applyNumberFormat="1" applyFont="1" applyFill="1" applyBorder="1" applyAlignment="1" applyProtection="1">
      <alignment horizontal="center" vertical="center" shrinkToFit="1"/>
    </xf>
    <xf numFmtId="3" fontId="97" fillId="0" borderId="48" xfId="0" applyNumberFormat="1" applyFont="1" applyFill="1" applyBorder="1" applyAlignment="1" applyProtection="1">
      <alignment horizontal="center" vertical="center" shrinkToFit="1"/>
    </xf>
    <xf numFmtId="0" fontId="97" fillId="0" borderId="49" xfId="0" applyFont="1" applyFill="1" applyBorder="1" applyAlignment="1" applyProtection="1">
      <alignment horizontal="center" vertical="center" shrinkToFit="1"/>
    </xf>
    <xf numFmtId="38" fontId="32" fillId="23" borderId="5" xfId="2" applyFont="1" applyFill="1" applyBorder="1" applyAlignment="1" applyProtection="1">
      <alignment horizontal="center" vertical="center" shrinkToFit="1"/>
    </xf>
    <xf numFmtId="38" fontId="32" fillId="23" borderId="13" xfId="2" applyFont="1" applyFill="1" applyBorder="1" applyAlignment="1" applyProtection="1">
      <alignment horizontal="center" vertical="center" shrinkToFit="1"/>
    </xf>
    <xf numFmtId="3" fontId="97" fillId="0" borderId="5" xfId="0" applyNumberFormat="1" applyFont="1" applyFill="1" applyBorder="1" applyAlignment="1" applyProtection="1">
      <alignment horizontal="center" vertical="center" shrinkToFit="1"/>
    </xf>
    <xf numFmtId="3" fontId="97" fillId="0" borderId="12" xfId="0" applyNumberFormat="1" applyFont="1" applyFill="1" applyBorder="1" applyAlignment="1" applyProtection="1">
      <alignment horizontal="center" vertical="center" shrinkToFit="1"/>
    </xf>
    <xf numFmtId="0" fontId="97" fillId="0" borderId="13" xfId="0" applyFont="1" applyFill="1" applyBorder="1" applyAlignment="1" applyProtection="1">
      <alignment horizontal="center" vertical="center" shrinkToFit="1"/>
    </xf>
    <xf numFmtId="38" fontId="32" fillId="5" borderId="47" xfId="0" applyNumberFormat="1" applyFont="1" applyFill="1" applyBorder="1" applyAlignment="1" applyProtection="1">
      <alignment horizontal="center" vertical="center" shrinkToFit="1"/>
    </xf>
    <xf numFmtId="0" fontId="32" fillId="5" borderId="48" xfId="0" applyFont="1" applyFill="1" applyBorder="1" applyAlignment="1" applyProtection="1">
      <alignment horizontal="center" vertical="center" shrinkToFit="1"/>
    </xf>
    <xf numFmtId="38" fontId="32" fillId="5" borderId="48" xfId="2" applyFont="1" applyFill="1" applyBorder="1" applyAlignment="1" applyProtection="1">
      <alignment horizontal="center" vertical="center" shrinkToFit="1"/>
    </xf>
    <xf numFmtId="38" fontId="32" fillId="0" borderId="47" xfId="2" applyFont="1" applyFill="1" applyBorder="1" applyAlignment="1" applyProtection="1">
      <alignment horizontal="center" vertical="center" shrinkToFit="1"/>
    </xf>
    <xf numFmtId="38" fontId="32" fillId="0" borderId="48" xfId="2" applyFont="1" applyFill="1" applyBorder="1" applyAlignment="1" applyProtection="1">
      <alignment horizontal="center" vertical="center" shrinkToFit="1"/>
    </xf>
    <xf numFmtId="38" fontId="32" fillId="0" borderId="49" xfId="2" applyFont="1" applyFill="1" applyBorder="1" applyAlignment="1" applyProtection="1">
      <alignment horizontal="center" vertical="center" shrinkToFit="1"/>
    </xf>
    <xf numFmtId="0" fontId="39" fillId="8" borderId="47" xfId="0" applyFont="1" applyFill="1" applyBorder="1" applyAlignment="1" applyProtection="1">
      <alignment horizontal="center" vertical="center"/>
    </xf>
    <xf numFmtId="0" fontId="32" fillId="5" borderId="49" xfId="0" applyFont="1" applyFill="1" applyBorder="1" applyAlignment="1" applyProtection="1">
      <alignment horizontal="center" vertical="center" shrinkToFit="1"/>
    </xf>
    <xf numFmtId="0" fontId="39" fillId="0" borderId="9" xfId="0" applyFont="1" applyFill="1" applyBorder="1" applyAlignment="1" applyProtection="1">
      <alignment horizontal="left" vertical="center" wrapText="1"/>
    </xf>
    <xf numFmtId="0" fontId="39" fillId="0" borderId="6" xfId="0" applyFont="1" applyFill="1" applyBorder="1" applyAlignment="1" applyProtection="1">
      <alignment horizontal="left" vertical="center"/>
    </xf>
    <xf numFmtId="0" fontId="39" fillId="0" borderId="50" xfId="0" applyFont="1" applyFill="1" applyBorder="1" applyAlignment="1" applyProtection="1">
      <alignment horizontal="left" vertical="center"/>
    </xf>
    <xf numFmtId="0" fontId="24" fillId="0" borderId="0" xfId="0" applyFont="1" applyAlignment="1" applyProtection="1">
      <alignment horizontal="left" vertical="center" wrapText="1"/>
    </xf>
    <xf numFmtId="0" fontId="39" fillId="0" borderId="49" xfId="0" applyFont="1" applyBorder="1" applyAlignment="1" applyProtection="1">
      <alignment horizontal="left" vertical="center" wrapText="1"/>
    </xf>
    <xf numFmtId="0" fontId="39" fillId="0" borderId="46" xfId="0" applyFont="1" applyBorder="1" applyAlignment="1" applyProtection="1">
      <alignment horizontal="left" vertical="center" wrapText="1"/>
    </xf>
    <xf numFmtId="0" fontId="39" fillId="0" borderId="47" xfId="0" applyFont="1" applyBorder="1" applyAlignment="1" applyProtection="1">
      <alignment horizontal="left" vertical="center" wrapText="1"/>
    </xf>
    <xf numFmtId="0" fontId="39" fillId="0" borderId="48" xfId="0" applyFont="1" applyBorder="1" applyAlignment="1" applyProtection="1">
      <alignment horizontal="left" vertical="center"/>
    </xf>
    <xf numFmtId="0" fontId="39" fillId="0" borderId="49" xfId="0" applyFont="1" applyBorder="1" applyAlignment="1" applyProtection="1">
      <alignment horizontal="left" vertical="center"/>
    </xf>
    <xf numFmtId="0" fontId="39" fillId="0" borderId="48" xfId="0" applyFont="1" applyBorder="1" applyAlignment="1" applyProtection="1">
      <alignment horizontal="left" vertical="center" wrapText="1"/>
    </xf>
    <xf numFmtId="0" fontId="166" fillId="23" borderId="12" xfId="0" applyFont="1" applyFill="1" applyBorder="1" applyAlignment="1" applyProtection="1">
      <alignment horizontal="left" vertical="center" wrapText="1"/>
    </xf>
    <xf numFmtId="0" fontId="39" fillId="23" borderId="12" xfId="0" applyFont="1" applyFill="1" applyBorder="1" applyAlignment="1" applyProtection="1">
      <alignment horizontal="left" vertical="center"/>
    </xf>
    <xf numFmtId="0" fontId="39" fillId="23" borderId="13" xfId="0" applyFont="1" applyFill="1" applyBorder="1" applyAlignment="1" applyProtection="1">
      <alignment horizontal="left" vertical="center"/>
    </xf>
    <xf numFmtId="0" fontId="102" fillId="23" borderId="46" xfId="0" applyFont="1" applyFill="1" applyBorder="1" applyAlignment="1" applyProtection="1">
      <alignment horizontal="left" vertical="center" wrapText="1"/>
    </xf>
    <xf numFmtId="0" fontId="39" fillId="0" borderId="50" xfId="0" applyFont="1" applyFill="1" applyBorder="1" applyAlignment="1" applyProtection="1">
      <alignment horizontal="left" vertical="center" wrapText="1"/>
    </xf>
    <xf numFmtId="0" fontId="39" fillId="0" borderId="51" xfId="0" applyFont="1" applyFill="1" applyBorder="1" applyAlignment="1" applyProtection="1">
      <alignment horizontal="left" vertical="center" wrapText="1"/>
    </xf>
    <xf numFmtId="0" fontId="19" fillId="0" borderId="51" xfId="0" applyFont="1" applyFill="1" applyBorder="1" applyAlignment="1" applyProtection="1">
      <alignment horizontal="left" vertical="center" wrapText="1"/>
    </xf>
    <xf numFmtId="0" fontId="98" fillId="0" borderId="51" xfId="0" applyFont="1" applyFill="1" applyBorder="1" applyAlignment="1" applyProtection="1">
      <alignment horizontal="left" vertical="center" wrapText="1"/>
    </xf>
    <xf numFmtId="0" fontId="24" fillId="0" borderId="12" xfId="0" applyFont="1" applyBorder="1" applyAlignment="1" applyProtection="1">
      <alignment horizontal="left" vertical="center" wrapText="1"/>
    </xf>
    <xf numFmtId="0" fontId="9" fillId="8" borderId="7" xfId="14" applyFont="1" applyFill="1" applyBorder="1" applyAlignment="1" applyProtection="1">
      <alignment horizontal="center" vertical="center"/>
    </xf>
    <xf numFmtId="0" fontId="46" fillId="7" borderId="80" xfId="14" applyFont="1" applyFill="1" applyBorder="1" applyAlignment="1" applyProtection="1">
      <alignment horizontal="center" vertical="center" wrapText="1"/>
    </xf>
    <xf numFmtId="0" fontId="40" fillId="7" borderId="81" xfId="0" applyFont="1" applyFill="1" applyBorder="1" applyAlignment="1" applyProtection="1">
      <alignment horizontal="center" vertical="center" wrapText="1"/>
    </xf>
    <xf numFmtId="0" fontId="40" fillId="7" borderId="9" xfId="14" applyFont="1" applyFill="1" applyBorder="1" applyAlignment="1" applyProtection="1">
      <alignment horizontal="center" vertical="center"/>
    </xf>
    <xf numFmtId="0" fontId="40" fillId="7" borderId="50" xfId="14" applyFont="1" applyFill="1" applyBorder="1" applyAlignment="1" applyProtection="1">
      <alignment horizontal="center" vertical="center"/>
    </xf>
    <xf numFmtId="0" fontId="40" fillId="7" borderId="5" xfId="14" applyFont="1" applyFill="1" applyBorder="1" applyAlignment="1" applyProtection="1">
      <alignment horizontal="center" vertical="center"/>
    </xf>
    <xf numFmtId="0" fontId="40" fillId="7" borderId="13" xfId="14" applyFont="1" applyFill="1" applyBorder="1" applyAlignment="1" applyProtection="1">
      <alignment horizontal="center" vertical="center"/>
    </xf>
    <xf numFmtId="0" fontId="98" fillId="23" borderId="3" xfId="0" applyFont="1" applyFill="1" applyBorder="1" applyAlignment="1" applyProtection="1">
      <alignment horizontal="left" vertical="top" wrapText="1"/>
    </xf>
    <xf numFmtId="0" fontId="39" fillId="23" borderId="3" xfId="0" applyFont="1" applyFill="1" applyBorder="1" applyAlignment="1" applyProtection="1">
      <alignment horizontal="left" vertical="top" wrapText="1"/>
    </xf>
    <xf numFmtId="0" fontId="39" fillId="23" borderId="5" xfId="0" applyFont="1" applyFill="1" applyBorder="1" applyAlignment="1" applyProtection="1">
      <alignment horizontal="left" vertical="top" wrapText="1"/>
    </xf>
    <xf numFmtId="0" fontId="98" fillId="23" borderId="3" xfId="0" applyFont="1" applyFill="1" applyBorder="1" applyAlignment="1" applyProtection="1">
      <alignment horizontal="left" vertical="center" wrapText="1"/>
    </xf>
    <xf numFmtId="192" fontId="94" fillId="7" borderId="47" xfId="0" applyNumberFormat="1" applyFont="1" applyFill="1" applyBorder="1" applyAlignment="1" applyProtection="1">
      <alignment horizontal="right" vertical="center" wrapText="1"/>
    </xf>
    <xf numFmtId="192" fontId="18" fillId="7" borderId="48" xfId="0" applyNumberFormat="1" applyFont="1" applyFill="1" applyBorder="1" applyAlignment="1" applyProtection="1">
      <alignment horizontal="right" vertical="center" wrapText="1"/>
    </xf>
    <xf numFmtId="192" fontId="18" fillId="7" borderId="49" xfId="0" applyNumberFormat="1" applyFont="1" applyFill="1" applyBorder="1" applyAlignment="1" applyProtection="1">
      <alignment horizontal="right" vertical="center" wrapText="1"/>
    </xf>
    <xf numFmtId="0" fontId="0" fillId="0" borderId="48" xfId="0" applyBorder="1" applyAlignment="1" applyProtection="1">
      <alignment horizontal="center" vertical="center"/>
    </xf>
    <xf numFmtId="0" fontId="0" fillId="0" borderId="49" xfId="0" applyBorder="1" applyAlignment="1" applyProtection="1">
      <alignment horizontal="center" vertical="center"/>
    </xf>
    <xf numFmtId="0" fontId="98" fillId="7" borderId="46" xfId="0" applyFont="1" applyFill="1" applyBorder="1" applyAlignment="1" applyProtection="1">
      <alignment horizontal="left" vertical="center" wrapText="1"/>
    </xf>
    <xf numFmtId="0" fontId="39" fillId="8" borderId="46" xfId="0" applyFont="1" applyFill="1" applyBorder="1" applyAlignment="1" applyProtection="1">
      <alignment horizontal="left" vertical="center"/>
    </xf>
    <xf numFmtId="0" fontId="39" fillId="8" borderId="47" xfId="0" applyFont="1" applyFill="1" applyBorder="1" applyAlignment="1" applyProtection="1">
      <alignment horizontal="left" vertical="center"/>
    </xf>
    <xf numFmtId="192" fontId="98" fillId="23" borderId="46" xfId="0" applyNumberFormat="1" applyFont="1" applyFill="1" applyBorder="1" applyAlignment="1" applyProtection="1">
      <alignment horizontal="center" vertical="center" wrapText="1"/>
    </xf>
    <xf numFmtId="192" fontId="102" fillId="23" borderId="49" xfId="0" applyNumberFormat="1" applyFont="1" applyFill="1" applyBorder="1" applyAlignment="1" applyProtection="1">
      <alignment horizontal="center" vertical="center" wrapText="1"/>
    </xf>
    <xf numFmtId="192" fontId="102" fillId="23" borderId="46" xfId="0" applyNumberFormat="1" applyFont="1" applyFill="1" applyBorder="1" applyAlignment="1" applyProtection="1">
      <alignment horizontal="center" vertical="center" wrapText="1"/>
    </xf>
    <xf numFmtId="0" fontId="39" fillId="0" borderId="47" xfId="0" applyFont="1" applyBorder="1" applyAlignment="1" applyProtection="1">
      <alignment horizontal="left" vertical="top" wrapText="1"/>
    </xf>
    <xf numFmtId="0" fontId="98" fillId="23" borderId="46" xfId="0" applyFont="1" applyFill="1" applyBorder="1" applyAlignment="1" applyProtection="1">
      <alignment horizontal="center" vertical="center"/>
    </xf>
    <xf numFmtId="0" fontId="23" fillId="0" borderId="6" xfId="14" applyFont="1" applyBorder="1" applyAlignment="1" applyProtection="1">
      <alignment horizontal="left" vertical="top" wrapText="1"/>
    </xf>
    <xf numFmtId="0" fontId="58" fillId="0" borderId="6" xfId="0" applyFont="1" applyBorder="1" applyAlignment="1" applyProtection="1">
      <alignment horizontal="left" vertical="top"/>
    </xf>
    <xf numFmtId="0" fontId="9" fillId="8" borderId="46" xfId="14" applyFont="1" applyFill="1" applyBorder="1" applyAlignment="1" applyProtection="1">
      <alignment horizontal="center" vertical="center" textRotation="255"/>
    </xf>
    <xf numFmtId="0" fontId="49" fillId="3" borderId="7" xfId="0" applyFont="1" applyFill="1" applyBorder="1" applyAlignment="1" applyProtection="1">
      <alignment horizontal="left" vertical="top"/>
    </xf>
    <xf numFmtId="0" fontId="105" fillId="23" borderId="9" xfId="0" applyFont="1" applyFill="1" applyBorder="1" applyAlignment="1" applyProtection="1">
      <alignment horizontal="left" vertical="top" wrapText="1"/>
    </xf>
    <xf numFmtId="0" fontId="19" fillId="23" borderId="6" xfId="0" applyFont="1" applyFill="1" applyBorder="1" applyAlignment="1" applyProtection="1">
      <alignment horizontal="left" vertical="top" wrapText="1"/>
    </xf>
    <xf numFmtId="0" fontId="19" fillId="23" borderId="50" xfId="0" applyFont="1" applyFill="1" applyBorder="1" applyAlignment="1" applyProtection="1">
      <alignment horizontal="left" vertical="top" wrapText="1"/>
    </xf>
    <xf numFmtId="0" fontId="19" fillId="23" borderId="11" xfId="0" applyFont="1" applyFill="1" applyBorder="1" applyAlignment="1" applyProtection="1">
      <alignment horizontal="left" vertical="top" wrapText="1"/>
    </xf>
    <xf numFmtId="0" fontId="19" fillId="23" borderId="0" xfId="0" applyFont="1" applyFill="1" applyAlignment="1" applyProtection="1">
      <alignment horizontal="left" vertical="top" wrapText="1"/>
    </xf>
    <xf numFmtId="0" fontId="19" fillId="23" borderId="8" xfId="0" applyFont="1" applyFill="1" applyBorder="1" applyAlignment="1" applyProtection="1">
      <alignment horizontal="left" vertical="top" wrapText="1"/>
    </xf>
    <xf numFmtId="0" fontId="19" fillId="23" borderId="5" xfId="0" applyFont="1" applyFill="1" applyBorder="1" applyAlignment="1" applyProtection="1">
      <alignment horizontal="left" vertical="top" wrapText="1"/>
    </xf>
    <xf numFmtId="0" fontId="19" fillId="23" borderId="12" xfId="0" applyFont="1" applyFill="1" applyBorder="1" applyAlignment="1" applyProtection="1">
      <alignment horizontal="left" vertical="top" wrapText="1"/>
    </xf>
    <xf numFmtId="0" fontId="19" fillId="23" borderId="13" xfId="0" applyFont="1" applyFill="1" applyBorder="1" applyAlignment="1" applyProtection="1">
      <alignment horizontal="left" vertical="top" wrapText="1"/>
    </xf>
    <xf numFmtId="0" fontId="23" fillId="5" borderId="7" xfId="14" applyFont="1" applyFill="1" applyBorder="1" applyAlignment="1" applyProtection="1">
      <alignment horizontal="center" vertical="center"/>
    </xf>
    <xf numFmtId="0" fontId="63" fillId="5" borderId="7" xfId="14" applyFont="1" applyFill="1" applyBorder="1" applyAlignment="1" applyProtection="1">
      <alignment horizontal="center" vertical="center"/>
    </xf>
    <xf numFmtId="0" fontId="48" fillId="8" borderId="46" xfId="14" applyFont="1" applyFill="1" applyBorder="1" applyAlignment="1" applyProtection="1">
      <alignment horizontal="center" vertical="center"/>
    </xf>
    <xf numFmtId="0" fontId="49" fillId="8" borderId="46" xfId="0" applyFont="1" applyFill="1" applyBorder="1" applyAlignment="1" applyProtection="1">
      <alignment horizontal="center" vertical="center"/>
    </xf>
    <xf numFmtId="180" fontId="9" fillId="5" borderId="46" xfId="14" applyNumberFormat="1" applyFont="1" applyFill="1" applyBorder="1" applyAlignment="1" applyProtection="1">
      <alignment horizontal="center" vertical="center"/>
    </xf>
    <xf numFmtId="0" fontId="39" fillId="0" borderId="46" xfId="0" applyFont="1" applyBorder="1" applyAlignment="1" applyProtection="1">
      <alignment horizontal="left" vertical="center"/>
    </xf>
    <xf numFmtId="0" fontId="49" fillId="3" borderId="11" xfId="0" applyFont="1" applyFill="1" applyBorder="1" applyAlignment="1" applyProtection="1">
      <alignment horizontal="center" vertical="top" wrapText="1"/>
    </xf>
    <xf numFmtId="0" fontId="0" fillId="0" borderId="0" xfId="0" applyBorder="1" applyAlignment="1" applyProtection="1">
      <alignment horizontal="center" vertical="top"/>
    </xf>
    <xf numFmtId="0" fontId="0" fillId="0" borderId="8" xfId="0" applyBorder="1" applyAlignment="1" applyProtection="1">
      <alignment horizontal="center" vertical="top"/>
    </xf>
    <xf numFmtId="0" fontId="19" fillId="23" borderId="0" xfId="0" applyFont="1" applyFill="1" applyBorder="1" applyAlignment="1" applyProtection="1">
      <alignment horizontal="left" vertical="top" wrapText="1"/>
    </xf>
    <xf numFmtId="0" fontId="23" fillId="5" borderId="51" xfId="14" applyFont="1" applyFill="1" applyBorder="1" applyAlignment="1" applyProtection="1">
      <alignment horizontal="center" vertical="top"/>
    </xf>
    <xf numFmtId="0" fontId="63" fillId="5" borderId="51" xfId="14" applyFont="1" applyFill="1" applyBorder="1" applyAlignment="1" applyProtection="1">
      <alignment horizontal="center" vertical="top"/>
    </xf>
    <xf numFmtId="0" fontId="105" fillId="23" borderId="6" xfId="0" applyFont="1" applyFill="1" applyBorder="1" applyAlignment="1" applyProtection="1">
      <alignment horizontal="left" vertical="top" wrapText="1"/>
    </xf>
    <xf numFmtId="0" fontId="105" fillId="23" borderId="50" xfId="0" applyFont="1" applyFill="1" applyBorder="1" applyAlignment="1" applyProtection="1">
      <alignment horizontal="left" vertical="top" wrapText="1"/>
    </xf>
    <xf numFmtId="0" fontId="49" fillId="3" borderId="51" xfId="0" applyFont="1" applyFill="1" applyBorder="1" applyAlignment="1" applyProtection="1">
      <alignment horizontal="left" vertical="top"/>
    </xf>
    <xf numFmtId="0" fontId="23" fillId="5" borderId="3" xfId="14" applyFont="1" applyFill="1" applyBorder="1" applyAlignment="1" applyProtection="1">
      <alignment horizontal="center" vertical="center"/>
    </xf>
    <xf numFmtId="0" fontId="63" fillId="5" borderId="3" xfId="14" applyFont="1" applyFill="1" applyBorder="1" applyAlignment="1" applyProtection="1">
      <alignment horizontal="center" vertical="center"/>
    </xf>
    <xf numFmtId="0" fontId="49" fillId="3" borderId="3" xfId="0" applyFont="1" applyFill="1" applyBorder="1" applyAlignment="1" applyProtection="1">
      <alignment horizontal="left" vertical="top"/>
    </xf>
    <xf numFmtId="0" fontId="105" fillId="23" borderId="47" xfId="0" applyFont="1" applyFill="1" applyBorder="1" applyAlignment="1" applyProtection="1">
      <alignment horizontal="left" vertical="top" wrapText="1"/>
    </xf>
    <xf numFmtId="0" fontId="105" fillId="23" borderId="48" xfId="0" applyFont="1" applyFill="1" applyBorder="1" applyAlignment="1" applyProtection="1">
      <alignment horizontal="left" vertical="top" wrapText="1"/>
    </xf>
    <xf numFmtId="0" fontId="105" fillId="23" borderId="49" xfId="0" applyFont="1" applyFill="1" applyBorder="1" applyAlignment="1" applyProtection="1">
      <alignment horizontal="left" vertical="top" wrapText="1"/>
    </xf>
    <xf numFmtId="0" fontId="39" fillId="8" borderId="51" xfId="0" applyFont="1" applyFill="1" applyBorder="1" applyAlignment="1" applyProtection="1">
      <alignment horizontal="center" vertical="top"/>
    </xf>
    <xf numFmtId="192" fontId="38" fillId="7" borderId="5" xfId="2" applyNumberFormat="1" applyFont="1" applyFill="1" applyBorder="1" applyAlignment="1" applyProtection="1">
      <alignment horizontal="right" vertical="center" wrapText="1"/>
    </xf>
    <xf numFmtId="192" fontId="40" fillId="0" borderId="12" xfId="2" applyNumberFormat="1" applyFont="1" applyBorder="1" applyAlignment="1" applyProtection="1">
      <alignment horizontal="right" vertical="center" wrapText="1"/>
    </xf>
    <xf numFmtId="192" fontId="40" fillId="0" borderId="13" xfId="2" applyNumberFormat="1" applyFont="1" applyBorder="1" applyAlignment="1" applyProtection="1">
      <alignment horizontal="right" vertical="center" wrapText="1"/>
    </xf>
    <xf numFmtId="0" fontId="39" fillId="3" borderId="9" xfId="0" applyFont="1" applyFill="1" applyBorder="1" applyAlignment="1" applyProtection="1">
      <alignment horizontal="right" vertical="center" wrapText="1"/>
    </xf>
    <xf numFmtId="0" fontId="0" fillId="3" borderId="6" xfId="0" applyFill="1" applyBorder="1" applyAlignment="1" applyProtection="1">
      <alignment horizontal="right" vertical="center" wrapText="1"/>
    </xf>
    <xf numFmtId="191" fontId="0" fillId="5" borderId="6" xfId="1" applyNumberFormat="1" applyFont="1" applyFill="1" applyBorder="1" applyAlignment="1" applyProtection="1">
      <alignment horizontal="center" vertical="center" wrapText="1"/>
    </xf>
    <xf numFmtId="191" fontId="0" fillId="0" borderId="6" xfId="1" applyNumberFormat="1" applyFont="1" applyBorder="1" applyAlignment="1" applyProtection="1">
      <alignment horizontal="center" vertical="center" wrapText="1"/>
    </xf>
    <xf numFmtId="0" fontId="23" fillId="5" borderId="51" xfId="14" applyFont="1" applyFill="1" applyBorder="1" applyAlignment="1" applyProtection="1">
      <alignment horizontal="center" vertical="center"/>
    </xf>
    <xf numFmtId="0" fontId="63" fillId="5" borderId="51" xfId="14" applyFont="1" applyFill="1" applyBorder="1" applyAlignment="1" applyProtection="1">
      <alignment horizontal="center" vertical="center"/>
    </xf>
    <xf numFmtId="0" fontId="49" fillId="3" borderId="51" xfId="0" applyFont="1" applyFill="1" applyBorder="1" applyAlignment="1" applyProtection="1">
      <alignment horizontal="left" vertical="top" wrapText="1"/>
    </xf>
    <xf numFmtId="0" fontId="106" fillId="23" borderId="6" xfId="0" applyFont="1" applyFill="1" applyBorder="1" applyAlignment="1" applyProtection="1">
      <alignment horizontal="left" vertical="top" wrapText="1"/>
    </xf>
    <xf numFmtId="0" fontId="106" fillId="23" borderId="50" xfId="0" applyFont="1" applyFill="1" applyBorder="1" applyAlignment="1" applyProtection="1">
      <alignment horizontal="left" vertical="top" wrapText="1"/>
    </xf>
    <xf numFmtId="0" fontId="49" fillId="3" borderId="5" xfId="0" applyFont="1" applyFill="1" applyBorder="1" applyAlignment="1" applyProtection="1">
      <alignment horizontal="center" vertical="top" wrapText="1"/>
    </xf>
    <xf numFmtId="0" fontId="0" fillId="3" borderId="12" xfId="0" applyFill="1" applyBorder="1" applyAlignment="1" applyProtection="1">
      <alignment horizontal="center" vertical="top"/>
    </xf>
    <xf numFmtId="0" fontId="0" fillId="3" borderId="13" xfId="0" applyFill="1" applyBorder="1" applyAlignment="1" applyProtection="1">
      <alignment horizontal="center" vertical="top"/>
    </xf>
    <xf numFmtId="0" fontId="0" fillId="0" borderId="12" xfId="0" applyBorder="1" applyAlignment="1" applyProtection="1">
      <alignment horizontal="center" vertical="top"/>
    </xf>
    <xf numFmtId="0" fontId="0" fillId="0" borderId="13" xfId="0" applyBorder="1" applyAlignment="1" applyProtection="1">
      <alignment horizontal="center" vertical="top"/>
    </xf>
    <xf numFmtId="0" fontId="8" fillId="5" borderId="51" xfId="14" applyFont="1" applyFill="1" applyBorder="1" applyAlignment="1" applyProtection="1">
      <alignment horizontal="center" vertical="top"/>
    </xf>
    <xf numFmtId="0" fontId="48" fillId="5" borderId="51" xfId="14" applyFont="1" applyFill="1" applyBorder="1" applyAlignment="1" applyProtection="1">
      <alignment horizontal="center" vertical="top"/>
    </xf>
    <xf numFmtId="0" fontId="98" fillId="23" borderId="11" xfId="0" applyFont="1" applyFill="1" applyBorder="1" applyAlignment="1" applyProtection="1">
      <alignment horizontal="left" vertical="top" wrapText="1"/>
    </xf>
    <xf numFmtId="0" fontId="98" fillId="23" borderId="0" xfId="0" applyFont="1" applyFill="1" applyAlignment="1" applyProtection="1">
      <alignment horizontal="left" vertical="top" wrapText="1"/>
    </xf>
    <xf numFmtId="0" fontId="98" fillId="23" borderId="8" xfId="0" applyFont="1" applyFill="1" applyBorder="1" applyAlignment="1" applyProtection="1">
      <alignment horizontal="left" vertical="top" wrapText="1"/>
    </xf>
    <xf numFmtId="0" fontId="98" fillId="23" borderId="5" xfId="0" applyFont="1" applyFill="1" applyBorder="1" applyAlignment="1" applyProtection="1">
      <alignment horizontal="left" vertical="top" wrapText="1"/>
    </xf>
    <xf numFmtId="0" fontId="98" fillId="23" borderId="12" xfId="0" applyFont="1" applyFill="1" applyBorder="1" applyAlignment="1" applyProtection="1">
      <alignment horizontal="left" vertical="top" wrapText="1"/>
    </xf>
    <xf numFmtId="0" fontId="98" fillId="23" borderId="13" xfId="0" applyFont="1" applyFill="1" applyBorder="1" applyAlignment="1" applyProtection="1">
      <alignment horizontal="left" vertical="top" wrapText="1"/>
    </xf>
    <xf numFmtId="0" fontId="26" fillId="8" borderId="47" xfId="0" applyFont="1" applyFill="1" applyBorder="1" applyAlignment="1" applyProtection="1">
      <alignment horizontal="center" vertical="center" wrapText="1"/>
    </xf>
    <xf numFmtId="0" fontId="58" fillId="0" borderId="49" xfId="0" applyFont="1" applyBorder="1" applyAlignment="1" applyProtection="1">
      <alignment horizontal="center" vertical="center"/>
    </xf>
    <xf numFmtId="0" fontId="26" fillId="8" borderId="49" xfId="0" applyFont="1" applyFill="1" applyBorder="1" applyAlignment="1" applyProtection="1">
      <alignment horizontal="center" vertical="center"/>
    </xf>
    <xf numFmtId="0" fontId="9" fillId="8" borderId="6" xfId="0" applyFont="1" applyFill="1" applyBorder="1" applyAlignment="1" applyProtection="1">
      <alignment horizontal="center" vertical="center" wrapText="1"/>
    </xf>
    <xf numFmtId="0" fontId="9" fillId="8" borderId="6" xfId="0" applyFont="1" applyFill="1" applyBorder="1" applyAlignment="1" applyProtection="1">
      <alignment horizontal="center" vertical="center"/>
    </xf>
    <xf numFmtId="0" fontId="9" fillId="8" borderId="50" xfId="0" applyFont="1" applyFill="1" applyBorder="1" applyAlignment="1" applyProtection="1">
      <alignment horizontal="center" vertical="center"/>
    </xf>
    <xf numFmtId="0" fontId="9" fillId="8" borderId="12" xfId="0" applyFont="1" applyFill="1" applyBorder="1" applyAlignment="1" applyProtection="1">
      <alignment horizontal="center" vertical="center"/>
    </xf>
    <xf numFmtId="0" fontId="9" fillId="8" borderId="13" xfId="0" applyFont="1" applyFill="1" applyBorder="1" applyAlignment="1" applyProtection="1">
      <alignment horizontal="center" vertical="center"/>
    </xf>
    <xf numFmtId="0" fontId="102" fillId="5" borderId="87" xfId="0" applyFont="1" applyFill="1" applyBorder="1" applyAlignment="1" applyProtection="1">
      <alignment horizontal="center" vertical="center" shrinkToFit="1"/>
    </xf>
    <xf numFmtId="38" fontId="98" fillId="23" borderId="46" xfId="2" applyFont="1" applyFill="1" applyBorder="1" applyAlignment="1" applyProtection="1">
      <alignment horizontal="center" vertical="center" shrinkToFit="1"/>
    </xf>
    <xf numFmtId="3" fontId="97" fillId="5" borderId="51" xfId="0" applyNumberFormat="1" applyFont="1" applyFill="1" applyBorder="1" applyAlignment="1" applyProtection="1">
      <alignment horizontal="center" vertical="center" shrinkToFit="1"/>
    </xf>
    <xf numFmtId="3" fontId="97" fillId="5" borderId="9" xfId="0" applyNumberFormat="1" applyFont="1" applyFill="1" applyBorder="1" applyAlignment="1" applyProtection="1">
      <alignment horizontal="center" vertical="center" shrinkToFit="1"/>
    </xf>
    <xf numFmtId="3" fontId="97" fillId="5" borderId="7" xfId="0" applyNumberFormat="1" applyFont="1" applyFill="1" applyBorder="1" applyAlignment="1" applyProtection="1">
      <alignment horizontal="center" vertical="center" shrinkToFit="1"/>
    </xf>
    <xf numFmtId="3" fontId="97" fillId="5" borderId="11" xfId="0" applyNumberFormat="1" applyFont="1" applyFill="1" applyBorder="1" applyAlignment="1" applyProtection="1">
      <alignment horizontal="center" vertical="center" shrinkToFit="1"/>
    </xf>
    <xf numFmtId="3" fontId="97" fillId="5" borderId="3" xfId="0" applyNumberFormat="1" applyFont="1" applyFill="1" applyBorder="1" applyAlignment="1" applyProtection="1">
      <alignment horizontal="center" vertical="center" shrinkToFit="1"/>
    </xf>
    <xf numFmtId="3" fontId="97" fillId="5" borderId="5" xfId="0" applyNumberFormat="1" applyFont="1" applyFill="1" applyBorder="1" applyAlignment="1" applyProtection="1">
      <alignment horizontal="center" vertical="center" shrinkToFit="1"/>
    </xf>
    <xf numFmtId="193" fontId="26" fillId="5" borderId="47" xfId="0" applyNumberFormat="1" applyFont="1" applyFill="1" applyBorder="1" applyAlignment="1" applyProtection="1">
      <alignment horizontal="center" vertical="center" shrinkToFit="1"/>
    </xf>
    <xf numFmtId="193" fontId="26" fillId="5" borderId="48" xfId="0" applyNumberFormat="1" applyFont="1" applyFill="1" applyBorder="1" applyAlignment="1" applyProtection="1">
      <alignment horizontal="center" vertical="center" shrinkToFit="1"/>
    </xf>
    <xf numFmtId="193" fontId="26" fillId="5" borderId="49" xfId="0" applyNumberFormat="1" applyFont="1" applyFill="1" applyBorder="1" applyAlignment="1" applyProtection="1">
      <alignment horizontal="center" vertical="center" shrinkToFit="1"/>
    </xf>
    <xf numFmtId="0" fontId="98" fillId="7" borderId="47" xfId="0" applyFont="1" applyFill="1" applyBorder="1" applyAlignment="1" applyProtection="1">
      <alignment horizontal="left" vertical="center" wrapText="1"/>
    </xf>
    <xf numFmtId="0" fontId="98" fillId="7" borderId="48" xfId="0" applyFont="1" applyFill="1" applyBorder="1" applyAlignment="1" applyProtection="1">
      <alignment horizontal="left" vertical="center" wrapText="1"/>
    </xf>
    <xf numFmtId="0" fontId="98" fillId="7" borderId="49" xfId="0" applyFont="1" applyFill="1" applyBorder="1" applyAlignment="1" applyProtection="1">
      <alignment horizontal="left" vertical="center" wrapText="1"/>
    </xf>
    <xf numFmtId="0" fontId="39" fillId="0" borderId="9" xfId="0" applyFont="1" applyBorder="1" applyAlignment="1" applyProtection="1">
      <alignment horizontal="left" vertical="top" wrapText="1"/>
    </xf>
    <xf numFmtId="0" fontId="39" fillId="0" borderId="6" xfId="0" applyFont="1" applyBorder="1" applyAlignment="1" applyProtection="1">
      <alignment horizontal="left" vertical="top" wrapText="1"/>
    </xf>
    <xf numFmtId="0" fontId="39" fillId="0" borderId="50" xfId="0" applyFont="1" applyBorder="1" applyAlignment="1" applyProtection="1">
      <alignment horizontal="left" vertical="top" wrapText="1"/>
    </xf>
    <xf numFmtId="0" fontId="39" fillId="0" borderId="5" xfId="0" applyFont="1" applyBorder="1" applyAlignment="1" applyProtection="1">
      <alignment horizontal="left" vertical="top" wrapText="1"/>
    </xf>
    <xf numFmtId="0" fontId="39" fillId="0" borderId="12" xfId="0" applyFont="1" applyBorder="1" applyAlignment="1" applyProtection="1">
      <alignment horizontal="left" vertical="top" wrapText="1"/>
    </xf>
    <xf numFmtId="0" fontId="39" fillId="0" borderId="13" xfId="0" applyFont="1" applyBorder="1" applyAlignment="1" applyProtection="1">
      <alignment horizontal="left" vertical="top" wrapText="1"/>
    </xf>
    <xf numFmtId="0" fontId="8" fillId="0" borderId="0" xfId="14" applyFont="1" applyAlignment="1" applyProtection="1">
      <alignment vertical="center"/>
    </xf>
    <xf numFmtId="0" fontId="46" fillId="7" borderId="0" xfId="14" applyFont="1" applyFill="1" applyAlignment="1" applyProtection="1">
      <alignment horizontal="center" vertical="center"/>
    </xf>
    <xf numFmtId="0" fontId="94" fillId="7" borderId="0" xfId="0" applyFont="1" applyFill="1" applyAlignment="1" applyProtection="1">
      <alignment vertical="center"/>
    </xf>
    <xf numFmtId="0" fontId="61" fillId="10" borderId="48" xfId="14" applyFont="1" applyFill="1" applyBorder="1" applyAlignment="1" applyProtection="1">
      <alignment vertical="center"/>
    </xf>
    <xf numFmtId="0" fontId="61" fillId="10" borderId="49" xfId="14" applyFont="1" applyFill="1" applyBorder="1" applyAlignment="1" applyProtection="1">
      <alignment vertical="center"/>
    </xf>
    <xf numFmtId="0" fontId="61" fillId="10" borderId="47" xfId="14" applyFont="1" applyFill="1" applyBorder="1" applyAlignment="1" applyProtection="1">
      <alignment horizontal="center" vertical="center"/>
    </xf>
    <xf numFmtId="0" fontId="61" fillId="10" borderId="48" xfId="14" applyFont="1" applyFill="1" applyBorder="1" applyAlignment="1" applyProtection="1">
      <alignment horizontal="center" vertical="center"/>
    </xf>
    <xf numFmtId="0" fontId="8" fillId="5" borderId="0" xfId="0" applyFont="1" applyFill="1" applyAlignment="1" applyProtection="1">
      <alignment vertical="center"/>
    </xf>
    <xf numFmtId="0" fontId="39" fillId="0" borderId="11" xfId="0" applyFont="1" applyBorder="1" applyAlignment="1" applyProtection="1">
      <alignment horizontal="left" vertical="top" wrapText="1"/>
    </xf>
    <xf numFmtId="0" fontId="39" fillId="0" borderId="0" xfId="0" applyFont="1" applyBorder="1" applyAlignment="1" applyProtection="1">
      <alignment horizontal="left" vertical="top" wrapText="1"/>
    </xf>
    <xf numFmtId="0" fontId="39" fillId="0" borderId="8" xfId="0" applyFont="1" applyBorder="1" applyAlignment="1" applyProtection="1">
      <alignment horizontal="left" vertical="top" wrapText="1"/>
    </xf>
    <xf numFmtId="0" fontId="38" fillId="7" borderId="9" xfId="0" applyFont="1" applyFill="1" applyBorder="1" applyAlignment="1">
      <alignment horizontal="center" vertical="center" wrapText="1"/>
    </xf>
    <xf numFmtId="0" fontId="38" fillId="7" borderId="6" xfId="0" applyFont="1" applyFill="1" applyBorder="1" applyAlignment="1">
      <alignment horizontal="center" vertical="center" wrapText="1"/>
    </xf>
    <xf numFmtId="0" fontId="38" fillId="7" borderId="50" xfId="0" applyFont="1" applyFill="1" applyBorder="1" applyAlignment="1">
      <alignment horizontal="center" vertical="center" wrapText="1"/>
    </xf>
    <xf numFmtId="0" fontId="38" fillId="7" borderId="46" xfId="0" applyFont="1" applyFill="1" applyBorder="1" applyAlignment="1">
      <alignment horizontal="center" vertical="center" wrapText="1"/>
    </xf>
    <xf numFmtId="0" fontId="38" fillId="7" borderId="46" xfId="0" applyFont="1" applyFill="1" applyBorder="1" applyAlignment="1">
      <alignment horizontal="left" vertical="center" wrapText="1"/>
    </xf>
    <xf numFmtId="0" fontId="9" fillId="0" borderId="46" xfId="0" applyFont="1" applyBorder="1" applyAlignment="1">
      <alignment horizontal="center" vertical="center" wrapText="1"/>
    </xf>
    <xf numFmtId="0" fontId="38" fillId="7" borderId="9" xfId="0" applyFont="1" applyFill="1" applyBorder="1" applyAlignment="1">
      <alignment horizontal="left" vertical="center" wrapText="1"/>
    </xf>
    <xf numFmtId="0" fontId="38" fillId="7" borderId="6" xfId="0" applyFont="1" applyFill="1" applyBorder="1" applyAlignment="1">
      <alignment horizontal="left" vertical="center" wrapText="1"/>
    </xf>
    <xf numFmtId="0" fontId="38" fillId="7" borderId="50" xfId="0" applyFont="1" applyFill="1" applyBorder="1" applyAlignment="1">
      <alignment horizontal="left"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0" xfId="0" applyFont="1" applyBorder="1" applyAlignment="1">
      <alignment horizontal="center" vertical="center" wrapText="1"/>
    </xf>
    <xf numFmtId="0" fontId="38" fillId="7" borderId="51" xfId="0" applyFont="1" applyFill="1" applyBorder="1" applyAlignment="1">
      <alignment horizontal="center" vertical="center" wrapText="1"/>
    </xf>
    <xf numFmtId="0" fontId="9" fillId="0" borderId="46" xfId="0" applyFont="1" applyBorder="1" applyAlignment="1">
      <alignment horizontal="center" vertical="center"/>
    </xf>
    <xf numFmtId="0" fontId="9" fillId="0" borderId="0" xfId="0" applyFont="1" applyAlignment="1">
      <alignment horizontal="center" vertical="center"/>
    </xf>
    <xf numFmtId="0" fontId="8" fillId="23" borderId="46" xfId="0" applyFont="1" applyFill="1" applyBorder="1" applyAlignment="1">
      <alignment horizontal="center" vertical="center"/>
    </xf>
    <xf numFmtId="0" fontId="8" fillId="23" borderId="46" xfId="0" applyFont="1" applyFill="1" applyBorder="1" applyAlignment="1">
      <alignment horizontal="right" vertical="center"/>
    </xf>
    <xf numFmtId="0" fontId="8" fillId="23" borderId="9" xfId="0" applyFont="1" applyFill="1" applyBorder="1" applyAlignment="1">
      <alignment horizontal="center" vertical="center"/>
    </xf>
    <xf numFmtId="0" fontId="8" fillId="23" borderId="6" xfId="0" applyFont="1" applyFill="1" applyBorder="1" applyAlignment="1">
      <alignment horizontal="center" vertical="center"/>
    </xf>
    <xf numFmtId="0" fontId="8" fillId="23" borderId="50" xfId="0" applyFont="1" applyFill="1" applyBorder="1" applyAlignment="1">
      <alignment horizontal="center" vertical="center"/>
    </xf>
    <xf numFmtId="0" fontId="8" fillId="23" borderId="11" xfId="0" applyFont="1" applyFill="1" applyBorder="1" applyAlignment="1">
      <alignment horizontal="center" vertical="center"/>
    </xf>
    <xf numFmtId="0" fontId="8" fillId="23" borderId="0" xfId="0" applyFont="1" applyFill="1" applyBorder="1" applyAlignment="1">
      <alignment horizontal="center" vertical="center"/>
    </xf>
    <xf numFmtId="0" fontId="8" fillId="23" borderId="8" xfId="0" applyFont="1" applyFill="1" applyBorder="1" applyAlignment="1">
      <alignment horizontal="center" vertical="center"/>
    </xf>
    <xf numFmtId="0" fontId="8" fillId="23" borderId="5" xfId="0" applyFont="1" applyFill="1" applyBorder="1" applyAlignment="1">
      <alignment horizontal="center" vertical="center"/>
    </xf>
    <xf numFmtId="0" fontId="8" fillId="23" borderId="12" xfId="0" applyFont="1" applyFill="1" applyBorder="1" applyAlignment="1">
      <alignment horizontal="center" vertical="center"/>
    </xf>
    <xf numFmtId="0" fontId="8" fillId="23" borderId="13" xfId="0" applyFont="1" applyFill="1" applyBorder="1" applyAlignment="1">
      <alignment horizontal="center" vertical="center"/>
    </xf>
    <xf numFmtId="0" fontId="9" fillId="23" borderId="9" xfId="0" applyFont="1" applyFill="1" applyBorder="1" applyAlignment="1">
      <alignment horizontal="center" vertical="center"/>
    </xf>
    <xf numFmtId="0" fontId="9" fillId="23" borderId="6" xfId="0" applyFont="1" applyFill="1" applyBorder="1" applyAlignment="1">
      <alignment horizontal="center" vertical="center"/>
    </xf>
    <xf numFmtId="0" fontId="9" fillId="23" borderId="50" xfId="0" applyFont="1" applyFill="1" applyBorder="1" applyAlignment="1">
      <alignment horizontal="center" vertical="center"/>
    </xf>
    <xf numFmtId="0" fontId="9" fillId="23" borderId="5" xfId="0" applyFont="1" applyFill="1" applyBorder="1" applyAlignment="1">
      <alignment horizontal="center" vertical="center"/>
    </xf>
    <xf numFmtId="0" fontId="9" fillId="23" borderId="12" xfId="0" applyFont="1" applyFill="1" applyBorder="1" applyAlignment="1">
      <alignment horizontal="center" vertical="center"/>
    </xf>
    <xf numFmtId="0" fontId="9" fillId="23" borderId="13" xfId="0" applyFont="1" applyFill="1" applyBorder="1" applyAlignment="1">
      <alignment horizontal="center" vertical="center"/>
    </xf>
    <xf numFmtId="0" fontId="9" fillId="23" borderId="46" xfId="0" applyFont="1" applyFill="1"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8" fillId="0" borderId="9" xfId="0" applyFont="1" applyBorder="1" applyAlignment="1">
      <alignment horizontal="center" vertical="center" wrapText="1"/>
    </xf>
    <xf numFmtId="0" fontId="8" fillId="0" borderId="6" xfId="0" applyFont="1" applyBorder="1" applyAlignment="1">
      <alignment horizontal="center" vertical="center"/>
    </xf>
    <xf numFmtId="0" fontId="8" fillId="0" borderId="50" xfId="0" applyFont="1" applyBorder="1" applyAlignment="1">
      <alignment horizontal="center" vertical="center"/>
    </xf>
    <xf numFmtId="0" fontId="8" fillId="0" borderId="11" xfId="0" applyFont="1" applyBorder="1" applyAlignment="1">
      <alignment horizontal="center" vertical="center" wrapText="1"/>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46" xfId="0" applyFont="1" applyBorder="1" applyAlignment="1">
      <alignment horizontal="center" vertical="center"/>
    </xf>
    <xf numFmtId="0" fontId="9" fillId="0" borderId="9" xfId="0" applyFont="1" applyBorder="1" applyAlignment="1">
      <alignment horizontal="center" vertical="center" textRotation="255"/>
    </xf>
    <xf numFmtId="0" fontId="9" fillId="0" borderId="50"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8"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8" fillId="0" borderId="11"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180" fontId="8" fillId="5" borderId="46" xfId="0" applyNumberFormat="1" applyFont="1" applyFill="1" applyBorder="1" applyAlignment="1">
      <alignment horizontal="center" vertical="center"/>
    </xf>
    <xf numFmtId="0" fontId="8" fillId="23" borderId="47" xfId="0" applyFont="1" applyFill="1" applyBorder="1" applyAlignment="1">
      <alignment horizontal="center" vertical="center"/>
    </xf>
    <xf numFmtId="0" fontId="8" fillId="23" borderId="48" xfId="0" applyFont="1" applyFill="1" applyBorder="1" applyAlignment="1">
      <alignment horizontal="center" vertical="center"/>
    </xf>
    <xf numFmtId="0" fontId="8" fillId="23" borderId="49" xfId="0" applyFont="1" applyFill="1" applyBorder="1" applyAlignment="1">
      <alignment horizontal="center" vertical="center"/>
    </xf>
    <xf numFmtId="0" fontId="16" fillId="23" borderId="46" xfId="0" applyFont="1" applyFill="1" applyBorder="1" applyAlignment="1">
      <alignment horizontal="center" vertical="center" wrapText="1"/>
    </xf>
    <xf numFmtId="0" fontId="57" fillId="0" borderId="7" xfId="0" applyFont="1" applyBorder="1" applyAlignment="1">
      <alignment horizontal="center" vertical="center"/>
    </xf>
    <xf numFmtId="0" fontId="57" fillId="0" borderId="11" xfId="0" applyFont="1" applyBorder="1" applyAlignment="1">
      <alignment horizontal="center" vertical="center"/>
    </xf>
    <xf numFmtId="0" fontId="8" fillId="23" borderId="46" xfId="0" applyFont="1" applyFill="1" applyBorder="1" applyAlignment="1">
      <alignment horizontal="center" vertical="center" wrapText="1"/>
    </xf>
    <xf numFmtId="0" fontId="9" fillId="0" borderId="0" xfId="0" applyFont="1" applyAlignment="1">
      <alignment horizontal="left" vertical="center" wrapText="1"/>
    </xf>
    <xf numFmtId="0" fontId="8" fillId="23" borderId="0" xfId="0" applyFont="1" applyFill="1" applyAlignment="1">
      <alignment horizontal="center" vertical="center"/>
    </xf>
    <xf numFmtId="0" fontId="8" fillId="0" borderId="9" xfId="0" applyFont="1" applyBorder="1" applyAlignment="1">
      <alignment horizontal="left" vertical="center" wrapText="1"/>
    </xf>
    <xf numFmtId="0" fontId="8" fillId="0" borderId="6" xfId="0" applyFont="1" applyBorder="1" applyAlignment="1">
      <alignment horizontal="left" vertical="center" wrapText="1"/>
    </xf>
    <xf numFmtId="0" fontId="8" fillId="0" borderId="50" xfId="0" applyFont="1" applyBorder="1" applyAlignment="1">
      <alignment horizontal="left" vertical="center" wrapText="1"/>
    </xf>
    <xf numFmtId="0" fontId="8" fillId="0" borderId="11" xfId="0" applyFont="1" applyBorder="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9" fillId="0" borderId="6" xfId="0" applyFont="1" applyBorder="1" applyAlignment="1">
      <alignment horizontal="left" vertical="center"/>
    </xf>
    <xf numFmtId="0" fontId="44" fillId="0" borderId="0" xfId="0" applyFont="1" applyAlignment="1">
      <alignment horizontal="left" vertical="center" wrapText="1"/>
    </xf>
    <xf numFmtId="0" fontId="44" fillId="0" borderId="0" xfId="0" applyFont="1" applyAlignment="1">
      <alignment horizontal="left" vertical="center"/>
    </xf>
    <xf numFmtId="0" fontId="40" fillId="7" borderId="46" xfId="14" applyFont="1" applyFill="1" applyBorder="1" applyAlignment="1">
      <alignment horizontal="center" vertical="center"/>
    </xf>
    <xf numFmtId="0" fontId="39" fillId="0" borderId="47" xfId="0" applyFont="1" applyBorder="1" applyAlignment="1">
      <alignment horizontal="left" vertical="top" wrapText="1"/>
    </xf>
    <xf numFmtId="0" fontId="39" fillId="0" borderId="48" xfId="0" applyFont="1" applyBorder="1" applyAlignment="1">
      <alignment horizontal="left" vertical="top" wrapText="1"/>
    </xf>
    <xf numFmtId="0" fontId="39" fillId="0" borderId="49" xfId="0" applyFont="1" applyBorder="1" applyAlignment="1">
      <alignment horizontal="left" vertical="top" wrapText="1"/>
    </xf>
    <xf numFmtId="0" fontId="26" fillId="0" borderId="47" xfId="0" applyFont="1" applyBorder="1" applyAlignment="1">
      <alignment horizontal="left" vertical="top" wrapText="1"/>
    </xf>
    <xf numFmtId="0" fontId="26" fillId="0" borderId="48" xfId="0" applyFont="1" applyBorder="1" applyAlignment="1">
      <alignment horizontal="left" vertical="top" wrapText="1"/>
    </xf>
    <xf numFmtId="0" fontId="26" fillId="0" borderId="49" xfId="0" applyFont="1" applyBorder="1" applyAlignment="1">
      <alignment horizontal="left" vertical="top" wrapText="1"/>
    </xf>
    <xf numFmtId="0" fontId="26" fillId="23" borderId="47" xfId="0" applyFont="1" applyFill="1" applyBorder="1" applyAlignment="1">
      <alignment horizontal="left" vertical="top" wrapText="1"/>
    </xf>
    <xf numFmtId="0" fontId="26" fillId="23" borderId="48" xfId="0" applyFont="1" applyFill="1" applyBorder="1" applyAlignment="1">
      <alignment horizontal="left" vertical="top" wrapText="1"/>
    </xf>
    <xf numFmtId="0" fontId="26" fillId="23" borderId="49" xfId="0" applyFont="1" applyFill="1" applyBorder="1" applyAlignment="1">
      <alignment horizontal="left" vertical="top" wrapText="1"/>
    </xf>
    <xf numFmtId="0" fontId="2" fillId="23" borderId="49" xfId="0" applyFont="1" applyFill="1" applyBorder="1" applyAlignment="1">
      <alignment horizontal="center" vertical="center" shrinkToFit="1"/>
    </xf>
    <xf numFmtId="0" fontId="2" fillId="23" borderId="46" xfId="0" applyFont="1" applyFill="1" applyBorder="1" applyAlignment="1">
      <alignment horizontal="center" vertical="center" shrinkToFit="1"/>
    </xf>
    <xf numFmtId="0" fontId="2" fillId="23" borderId="47" xfId="0" applyFont="1" applyFill="1" applyBorder="1" applyAlignment="1">
      <alignment horizontal="center" vertical="center" shrinkToFit="1"/>
    </xf>
    <xf numFmtId="0" fontId="9" fillId="8" borderId="46" xfId="14" applyFont="1" applyFill="1" applyBorder="1" applyAlignment="1">
      <alignment horizontal="left" vertical="center"/>
    </xf>
    <xf numFmtId="0" fontId="98" fillId="23" borderId="46" xfId="0" applyFont="1" applyFill="1" applyBorder="1" applyAlignment="1">
      <alignment horizontal="left" vertical="center" wrapText="1"/>
    </xf>
    <xf numFmtId="0" fontId="9" fillId="8" borderId="46" xfId="14" applyFont="1" applyFill="1" applyBorder="1" applyAlignment="1">
      <alignment horizontal="center" vertical="center"/>
    </xf>
    <xf numFmtId="0" fontId="39" fillId="8" borderId="47" xfId="0" applyFont="1" applyFill="1" applyBorder="1" applyAlignment="1">
      <alignment horizontal="center" vertical="center"/>
    </xf>
    <xf numFmtId="0" fontId="39" fillId="8" borderId="48" xfId="0" applyFont="1" applyFill="1" applyBorder="1" applyAlignment="1">
      <alignment horizontal="center" vertical="center"/>
    </xf>
    <xf numFmtId="0" fontId="39" fillId="8" borderId="49" xfId="0" applyFont="1" applyFill="1" applyBorder="1" applyAlignment="1">
      <alignment horizontal="center" vertical="center"/>
    </xf>
    <xf numFmtId="0" fontId="39" fillId="3" borderId="46" xfId="0" applyFont="1" applyFill="1" applyBorder="1" applyAlignment="1">
      <alignment horizontal="center" vertical="center" shrinkToFit="1"/>
    </xf>
    <xf numFmtId="0" fontId="39" fillId="3" borderId="47" xfId="0" applyFont="1" applyFill="1" applyBorder="1" applyAlignment="1">
      <alignment horizontal="center" vertical="center" shrinkToFit="1"/>
    </xf>
    <xf numFmtId="0" fontId="40" fillId="7" borderId="49" xfId="14" applyFont="1" applyFill="1" applyBorder="1" applyAlignment="1">
      <alignment horizontal="center" vertical="center"/>
    </xf>
    <xf numFmtId="0" fontId="39" fillId="3" borderId="46" xfId="0" applyFont="1" applyFill="1" applyBorder="1" applyAlignment="1">
      <alignment horizontal="left" vertical="center" shrinkToFit="1"/>
    </xf>
    <xf numFmtId="0" fontId="39" fillId="3" borderId="47" xfId="0" applyFont="1" applyFill="1" applyBorder="1" applyAlignment="1">
      <alignment horizontal="left" vertical="center" shrinkToFit="1"/>
    </xf>
    <xf numFmtId="0" fontId="2" fillId="3" borderId="46" xfId="0" applyFont="1" applyFill="1" applyBorder="1" applyAlignment="1">
      <alignment horizontal="left" vertical="center" shrinkToFit="1"/>
    </xf>
    <xf numFmtId="0" fontId="2" fillId="3" borderId="47" xfId="0" applyFont="1" applyFill="1" applyBorder="1" applyAlignment="1">
      <alignment horizontal="left" vertical="center" shrinkToFit="1"/>
    </xf>
    <xf numFmtId="0" fontId="9" fillId="8" borderId="7" xfId="14" applyFont="1" applyFill="1" applyBorder="1" applyAlignment="1">
      <alignment horizontal="center" vertical="center"/>
    </xf>
    <xf numFmtId="0" fontId="9" fillId="7" borderId="46" xfId="0" applyFont="1" applyFill="1" applyBorder="1" applyAlignment="1">
      <alignment horizontal="center" vertical="center" wrapText="1"/>
    </xf>
    <xf numFmtId="0" fontId="38" fillId="7" borderId="80" xfId="14" applyFont="1" applyFill="1" applyBorder="1" applyAlignment="1">
      <alignment horizontal="center" vertical="center" wrapText="1"/>
    </xf>
    <xf numFmtId="0" fontId="40" fillId="7" borderId="81" xfId="0" applyFont="1" applyFill="1" applyBorder="1" applyAlignment="1">
      <alignment horizontal="center" vertical="center" wrapText="1"/>
    </xf>
    <xf numFmtId="0" fontId="39" fillId="0" borderId="74" xfId="0" applyFont="1" applyBorder="1" applyAlignment="1">
      <alignment horizontal="left" vertical="center" wrapText="1"/>
    </xf>
    <xf numFmtId="0" fontId="39" fillId="0" borderId="0" xfId="0" applyFont="1" applyAlignment="1">
      <alignment horizontal="left" vertical="center" wrapText="1"/>
    </xf>
    <xf numFmtId="0" fontId="9" fillId="7" borderId="3"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7" borderId="51" xfId="0" applyFont="1" applyFill="1" applyBorder="1" applyAlignment="1">
      <alignment horizontal="center" vertical="center" wrapText="1"/>
    </xf>
    <xf numFmtId="0" fontId="9" fillId="7" borderId="47" xfId="0" applyFont="1" applyFill="1" applyBorder="1" applyAlignment="1">
      <alignment horizontal="center" vertical="center" wrapText="1"/>
    </xf>
    <xf numFmtId="0" fontId="9" fillId="7" borderId="79" xfId="0" applyFont="1" applyFill="1" applyBorder="1" applyAlignment="1">
      <alignment horizontal="center" vertical="center" wrapText="1"/>
    </xf>
    <xf numFmtId="0" fontId="9" fillId="7" borderId="82" xfId="0" applyFont="1" applyFill="1" applyBorder="1" applyAlignment="1">
      <alignment horizontal="center" vertical="center" wrapText="1"/>
    </xf>
    <xf numFmtId="0" fontId="9" fillId="7" borderId="83" xfId="0" applyFont="1" applyFill="1" applyBorder="1" applyAlignment="1">
      <alignment horizontal="center" vertical="center" wrapText="1"/>
    </xf>
    <xf numFmtId="0" fontId="52" fillId="0" borderId="0" xfId="0" applyFont="1" applyAlignment="1">
      <alignment horizontal="center" vertical="center"/>
    </xf>
    <xf numFmtId="0" fontId="53" fillId="0" borderId="118" xfId="0" applyFont="1" applyBorder="1" applyAlignment="1">
      <alignment horizontal="center" vertical="center" wrapText="1"/>
    </xf>
    <xf numFmtId="0" fontId="53" fillId="0" borderId="59" xfId="0" applyFont="1" applyBorder="1" applyAlignment="1">
      <alignment horizontal="center" vertical="center" wrapText="1"/>
    </xf>
    <xf numFmtId="0" fontId="53" fillId="0" borderId="119" xfId="0" applyFont="1" applyBorder="1" applyAlignment="1">
      <alignment horizontal="center" vertical="center" wrapText="1"/>
    </xf>
    <xf numFmtId="0" fontId="53" fillId="0" borderId="110" xfId="0" applyFont="1" applyBorder="1" applyAlignment="1">
      <alignment horizontal="center" vertical="center" wrapText="1"/>
    </xf>
    <xf numFmtId="0" fontId="19" fillId="0" borderId="19" xfId="0" applyFont="1" applyBorder="1" applyAlignment="1">
      <alignment horizontal="left" vertical="center"/>
    </xf>
    <xf numFmtId="0" fontId="0" fillId="0" borderId="19" xfId="0" applyBorder="1" applyAlignment="1">
      <alignment horizontal="left" vertical="center"/>
    </xf>
    <xf numFmtId="180" fontId="19" fillId="5" borderId="19" xfId="0" applyNumberFormat="1" applyFont="1" applyFill="1" applyBorder="1" applyAlignment="1">
      <alignment horizontal="left" vertical="center"/>
    </xf>
    <xf numFmtId="180" fontId="0" fillId="5" borderId="19" xfId="0" applyNumberFormat="1" applyFill="1" applyBorder="1" applyAlignment="1">
      <alignment horizontal="left" vertical="center"/>
    </xf>
    <xf numFmtId="0" fontId="53" fillId="0" borderId="147" xfId="0" applyFont="1" applyBorder="1" applyAlignment="1">
      <alignment horizontal="center" vertical="center" wrapText="1"/>
    </xf>
    <xf numFmtId="0" fontId="53" fillId="0" borderId="58" xfId="0" applyFont="1" applyBorder="1" applyAlignment="1">
      <alignment horizontal="center" vertical="center" wrapText="1"/>
    </xf>
    <xf numFmtId="0" fontId="8" fillId="23" borderId="46" xfId="0" applyFont="1" applyFill="1" applyBorder="1" applyAlignment="1">
      <alignment horizontal="left" vertical="top" wrapText="1"/>
    </xf>
    <xf numFmtId="0" fontId="8" fillId="23" borderId="3" xfId="0" applyFont="1" applyFill="1" applyBorder="1" applyAlignment="1">
      <alignment horizontal="left" vertical="top" wrapText="1"/>
    </xf>
    <xf numFmtId="0" fontId="8" fillId="23" borderId="7" xfId="0" applyFont="1" applyFill="1" applyBorder="1" applyAlignment="1">
      <alignment horizontal="left" vertical="top" wrapText="1"/>
    </xf>
    <xf numFmtId="0" fontId="8" fillId="23" borderId="7" xfId="0" applyFont="1" applyFill="1" applyBorder="1" applyAlignment="1">
      <alignment horizontal="left" vertical="center" wrapText="1"/>
    </xf>
    <xf numFmtId="0" fontId="8" fillId="23" borderId="51" xfId="0" applyFont="1" applyFill="1" applyBorder="1" applyAlignment="1">
      <alignment horizontal="left" vertical="center" wrapText="1"/>
    </xf>
    <xf numFmtId="0" fontId="8" fillId="23" borderId="51" xfId="0" applyFont="1" applyFill="1" applyBorder="1" applyAlignment="1">
      <alignment horizontal="left" vertical="top" wrapText="1"/>
    </xf>
    <xf numFmtId="0" fontId="8" fillId="0" borderId="0" xfId="0" applyFont="1" applyAlignment="1">
      <alignment horizontal="left" vertical="top" wrapText="1"/>
    </xf>
    <xf numFmtId="0" fontId="0" fillId="0" borderId="51" xfId="0" applyBorder="1" applyAlignment="1">
      <alignment horizontal="center" vertical="center"/>
    </xf>
    <xf numFmtId="0" fontId="0" fillId="0" borderId="3" xfId="0" applyBorder="1" applyAlignment="1">
      <alignment horizontal="center" vertical="center"/>
    </xf>
    <xf numFmtId="0" fontId="0" fillId="0" borderId="51" xfId="0" applyBorder="1" applyAlignment="1">
      <alignment horizontal="center" vertical="center" wrapText="1"/>
    </xf>
    <xf numFmtId="0" fontId="0" fillId="0" borderId="3" xfId="0" applyBorder="1" applyAlignment="1">
      <alignment horizontal="center" vertical="center" wrapText="1"/>
    </xf>
    <xf numFmtId="0" fontId="83" fillId="0" borderId="51" xfId="0" applyFont="1" applyBorder="1" applyAlignment="1">
      <alignment horizontal="left" vertical="center"/>
    </xf>
    <xf numFmtId="0" fontId="83" fillId="0" borderId="3" xfId="0" applyFont="1" applyBorder="1" applyAlignment="1">
      <alignment horizontal="left" vertical="center"/>
    </xf>
    <xf numFmtId="0" fontId="0" fillId="0" borderId="46" xfId="0" applyBorder="1" applyAlignment="1">
      <alignment horizontal="center" vertical="center"/>
    </xf>
    <xf numFmtId="0" fontId="147" fillId="23" borderId="46" xfId="0" applyFont="1" applyFill="1" applyBorder="1" applyAlignment="1">
      <alignment horizontal="center" vertical="center"/>
    </xf>
    <xf numFmtId="0" fontId="0" fillId="0" borderId="46" xfId="0" applyFont="1" applyBorder="1" applyAlignment="1">
      <alignment horizontal="left" vertical="center" wrapText="1"/>
    </xf>
    <xf numFmtId="0" fontId="0" fillId="0" borderId="7" xfId="0" applyBorder="1" applyAlignment="1">
      <alignment horizontal="center" vertical="center"/>
    </xf>
    <xf numFmtId="0" fontId="147" fillId="23" borderId="51" xfId="0" applyFont="1" applyFill="1" applyBorder="1" applyAlignment="1">
      <alignment horizontal="center" vertical="center"/>
    </xf>
    <xf numFmtId="0" fontId="147" fillId="23" borderId="7" xfId="0" applyFont="1" applyFill="1" applyBorder="1" applyAlignment="1">
      <alignment horizontal="center" vertical="center"/>
    </xf>
    <xf numFmtId="0" fontId="147" fillId="23" borderId="3" xfId="0" applyFont="1" applyFill="1" applyBorder="1" applyAlignment="1">
      <alignment horizontal="center" vertical="center"/>
    </xf>
    <xf numFmtId="0" fontId="0" fillId="0" borderId="51" xfId="0" applyFont="1" applyBorder="1" applyAlignment="1">
      <alignment horizontal="left" vertical="center" wrapText="1"/>
    </xf>
    <xf numFmtId="0" fontId="0" fillId="0" borderId="7" xfId="0" applyFont="1" applyBorder="1" applyAlignment="1">
      <alignment horizontal="left" vertical="center" wrapText="1"/>
    </xf>
    <xf numFmtId="0" fontId="0" fillId="0" borderId="3" xfId="0" applyFont="1" applyBorder="1" applyAlignment="1">
      <alignment horizontal="left" vertical="center" wrapText="1"/>
    </xf>
    <xf numFmtId="0" fontId="16" fillId="0" borderId="46" xfId="0" applyFont="1" applyBorder="1" applyAlignment="1">
      <alignment horizontal="left" vertical="center" wrapText="1"/>
    </xf>
    <xf numFmtId="0" fontId="0" fillId="0" borderId="46" xfId="0" applyBorder="1" applyAlignment="1">
      <alignment horizontal="center" vertical="center" wrapText="1"/>
    </xf>
    <xf numFmtId="0" fontId="83" fillId="0" borderId="46" xfId="0" applyFont="1" applyBorder="1" applyAlignment="1">
      <alignment horizontal="left" vertical="center" wrapText="1"/>
    </xf>
    <xf numFmtId="0" fontId="0" fillId="0" borderId="46" xfId="0" applyFill="1" applyBorder="1" applyAlignment="1">
      <alignment horizontal="center" vertical="center"/>
    </xf>
    <xf numFmtId="0" fontId="16" fillId="0" borderId="46" xfId="0" applyFont="1" applyFill="1" applyBorder="1" applyAlignment="1">
      <alignment vertical="center"/>
    </xf>
    <xf numFmtId="0" fontId="71" fillId="0" borderId="0" xfId="0" applyFont="1" applyAlignment="1">
      <alignment horizontal="center" vertical="center"/>
    </xf>
    <xf numFmtId="0" fontId="0" fillId="0" borderId="0" xfId="0" applyAlignment="1">
      <alignment horizontal="left" vertical="center"/>
    </xf>
    <xf numFmtId="0" fontId="83" fillId="0" borderId="51" xfId="0" applyFont="1" applyBorder="1" applyAlignment="1">
      <alignment vertical="center" wrapText="1"/>
    </xf>
    <xf numFmtId="0" fontId="83" fillId="0" borderId="3" xfId="0" applyFont="1" applyBorder="1" applyAlignment="1">
      <alignment vertical="center" wrapText="1"/>
    </xf>
    <xf numFmtId="0" fontId="16" fillId="0" borderId="51" xfId="0" applyFont="1" applyBorder="1" applyAlignment="1">
      <alignment horizontal="left" vertical="center" wrapText="1"/>
    </xf>
    <xf numFmtId="0" fontId="16" fillId="0" borderId="46" xfId="0" applyFont="1" applyBorder="1" applyAlignment="1">
      <alignment vertical="center" wrapText="1"/>
    </xf>
    <xf numFmtId="0" fontId="16" fillId="0" borderId="51" xfId="0" applyFont="1" applyBorder="1" applyAlignment="1">
      <alignment vertical="center" wrapText="1"/>
    </xf>
    <xf numFmtId="0" fontId="0" fillId="0" borderId="7" xfId="0" applyFont="1" applyBorder="1" applyAlignment="1">
      <alignment vertical="center" wrapText="1"/>
    </xf>
    <xf numFmtId="0" fontId="0" fillId="0" borderId="3" xfId="0" applyFont="1" applyBorder="1" applyAlignment="1">
      <alignment vertical="center" wrapText="1"/>
    </xf>
    <xf numFmtId="0" fontId="16" fillId="0" borderId="3" xfId="0" applyFont="1" applyBorder="1" applyAlignment="1">
      <alignment vertical="center" wrapText="1"/>
    </xf>
    <xf numFmtId="0" fontId="0" fillId="0" borderId="7" xfId="0" applyBorder="1" applyAlignment="1">
      <alignment horizontal="center" vertical="center" wrapText="1"/>
    </xf>
    <xf numFmtId="0" fontId="0" fillId="0" borderId="51" xfId="0" applyFont="1" applyBorder="1" applyAlignment="1">
      <alignment vertical="center" wrapText="1"/>
    </xf>
    <xf numFmtId="0" fontId="0" fillId="0" borderId="51" xfId="0" applyFill="1" applyBorder="1" applyAlignment="1">
      <alignment horizontal="center" vertical="center"/>
    </xf>
    <xf numFmtId="0" fontId="0" fillId="0" borderId="7" xfId="0" applyFill="1" applyBorder="1" applyAlignment="1">
      <alignment horizontal="center" vertical="center"/>
    </xf>
    <xf numFmtId="0" fontId="0" fillId="0" borderId="3" xfId="0" applyFill="1" applyBorder="1" applyAlignment="1">
      <alignment horizontal="center" vertical="center"/>
    </xf>
    <xf numFmtId="0" fontId="9" fillId="0" borderId="6" xfId="6" applyFont="1" applyBorder="1" applyAlignment="1">
      <alignment horizontal="left" vertical="top" wrapText="1"/>
    </xf>
    <xf numFmtId="0" fontId="38" fillId="23" borderId="114" xfId="6" applyFont="1" applyFill="1" applyBorder="1" applyAlignment="1">
      <alignment horizontal="center" vertical="center" wrapText="1" shrinkToFit="1"/>
    </xf>
    <xf numFmtId="0" fontId="38" fillId="23" borderId="115" xfId="6" applyFont="1" applyFill="1" applyBorder="1" applyAlignment="1">
      <alignment horizontal="center" vertical="center" wrapText="1" shrinkToFit="1"/>
    </xf>
    <xf numFmtId="0" fontId="38" fillId="23" borderId="11" xfId="6" applyFont="1" applyFill="1" applyBorder="1" applyAlignment="1">
      <alignment horizontal="center" vertical="center" wrapText="1" shrinkToFit="1"/>
    </xf>
    <xf numFmtId="0" fontId="38" fillId="23" borderId="8" xfId="6" applyFont="1" applyFill="1" applyBorder="1" applyAlignment="1">
      <alignment horizontal="center" vertical="center" wrapText="1" shrinkToFit="1"/>
    </xf>
    <xf numFmtId="0" fontId="9" fillId="0" borderId="3" xfId="6" applyFont="1" applyBorder="1" applyAlignment="1">
      <alignment horizontal="left" vertical="center" wrapText="1" shrinkToFit="1"/>
    </xf>
    <xf numFmtId="0" fontId="9" fillId="0" borderId="46" xfId="6" applyFont="1" applyBorder="1" applyAlignment="1">
      <alignment horizontal="left" vertical="center" wrapText="1" shrinkToFit="1"/>
    </xf>
    <xf numFmtId="0" fontId="38" fillId="23" borderId="9" xfId="6" applyFont="1" applyFill="1" applyBorder="1" applyAlignment="1">
      <alignment horizontal="center" vertical="center" wrapText="1" shrinkToFit="1"/>
    </xf>
    <xf numFmtId="0" fontId="38" fillId="23" borderId="50" xfId="6" applyFont="1" applyFill="1" applyBorder="1" applyAlignment="1">
      <alignment horizontal="center" vertical="center" wrapText="1" shrinkToFit="1"/>
    </xf>
    <xf numFmtId="0" fontId="38" fillId="23" borderId="5" xfId="6" applyFont="1" applyFill="1" applyBorder="1" applyAlignment="1">
      <alignment horizontal="center" vertical="center" wrapText="1" shrinkToFit="1"/>
    </xf>
    <xf numFmtId="0" fontId="38" fillId="23" borderId="13" xfId="6" applyFont="1" applyFill="1" applyBorder="1" applyAlignment="1">
      <alignment horizontal="center" vertical="center" wrapText="1" shrinkToFit="1"/>
    </xf>
    <xf numFmtId="0" fontId="38" fillId="23" borderId="46" xfId="6" applyFont="1" applyFill="1" applyBorder="1" applyAlignment="1">
      <alignment horizontal="center" vertical="center" wrapText="1" shrinkToFit="1"/>
    </xf>
    <xf numFmtId="0" fontId="9" fillId="0" borderId="112" xfId="6" applyFont="1" applyBorder="1" applyAlignment="1">
      <alignment horizontal="center" vertical="center" wrapText="1" shrinkToFit="1"/>
    </xf>
    <xf numFmtId="0" fontId="9" fillId="8" borderId="47" xfId="6" applyFont="1" applyFill="1" applyBorder="1" applyAlignment="1">
      <alignment horizontal="center" vertical="center" wrapText="1"/>
    </xf>
    <xf numFmtId="0" fontId="9" fillId="8" borderId="48" xfId="6" applyFont="1" applyFill="1" applyBorder="1" applyAlignment="1">
      <alignment horizontal="center" vertical="center"/>
    </xf>
    <xf numFmtId="0" fontId="9" fillId="8" borderId="49" xfId="6" applyFont="1" applyFill="1" applyBorder="1" applyAlignment="1">
      <alignment horizontal="center" vertical="center"/>
    </xf>
    <xf numFmtId="0" fontId="9" fillId="5" borderId="47" xfId="6" applyFont="1" applyFill="1" applyBorder="1" applyAlignment="1">
      <alignment horizontal="left" vertical="center" wrapText="1" shrinkToFit="1"/>
    </xf>
    <xf numFmtId="0" fontId="9" fillId="5" borderId="48" xfId="6" applyFont="1" applyFill="1" applyBorder="1" applyAlignment="1">
      <alignment horizontal="left" vertical="center" wrapText="1" shrinkToFit="1"/>
    </xf>
    <xf numFmtId="0" fontId="9" fillId="5" borderId="49" xfId="6" applyFont="1" applyFill="1" applyBorder="1" applyAlignment="1">
      <alignment horizontal="left" vertical="center" wrapText="1" shrinkToFit="1"/>
    </xf>
    <xf numFmtId="0" fontId="38" fillId="23" borderId="46" xfId="6" applyFont="1" applyFill="1" applyBorder="1" applyAlignment="1">
      <alignment horizontal="left" vertical="center"/>
    </xf>
    <xf numFmtId="0" fontId="9" fillId="23" borderId="46" xfId="6" applyFont="1" applyFill="1" applyBorder="1" applyAlignment="1">
      <alignment horizontal="left" vertical="center"/>
    </xf>
    <xf numFmtId="0" fontId="9" fillId="0" borderId="46" xfId="6" applyFont="1" applyBorder="1" applyAlignment="1">
      <alignment horizontal="left" vertical="center"/>
    </xf>
    <xf numFmtId="0" fontId="9" fillId="23" borderId="48" xfId="6" applyFont="1" applyFill="1" applyBorder="1" applyAlignment="1">
      <alignment horizontal="center" vertical="center"/>
    </xf>
    <xf numFmtId="0" fontId="9" fillId="23" borderId="9" xfId="6" applyFont="1" applyFill="1" applyBorder="1" applyAlignment="1">
      <alignment horizontal="left" vertical="top" wrapText="1" shrinkToFit="1"/>
    </xf>
    <xf numFmtId="0" fontId="9" fillId="23" borderId="6" xfId="6" applyFont="1" applyFill="1" applyBorder="1" applyAlignment="1">
      <alignment horizontal="left" vertical="top" wrapText="1" shrinkToFit="1"/>
    </xf>
    <xf numFmtId="0" fontId="9" fillId="23" borderId="50" xfId="6" applyFont="1" applyFill="1" applyBorder="1" applyAlignment="1">
      <alignment horizontal="left" vertical="top" wrapText="1" shrinkToFit="1"/>
    </xf>
    <xf numFmtId="0" fontId="9" fillId="23" borderId="11" xfId="6" applyFont="1" applyFill="1" applyBorder="1" applyAlignment="1">
      <alignment horizontal="left" vertical="top" wrapText="1" shrinkToFit="1"/>
    </xf>
    <xf numFmtId="0" fontId="9" fillId="23" borderId="0" xfId="6" applyFont="1" applyFill="1" applyBorder="1" applyAlignment="1">
      <alignment horizontal="left" vertical="top" wrapText="1" shrinkToFit="1"/>
    </xf>
    <xf numFmtId="0" fontId="9" fillId="23" borderId="8" xfId="6" applyFont="1" applyFill="1" applyBorder="1" applyAlignment="1">
      <alignment horizontal="left" vertical="top" wrapText="1" shrinkToFit="1"/>
    </xf>
    <xf numFmtId="0" fontId="9" fillId="23" borderId="5" xfId="6" applyFont="1" applyFill="1" applyBorder="1" applyAlignment="1">
      <alignment horizontal="left" vertical="top" wrapText="1" shrinkToFit="1"/>
    </xf>
    <xf numFmtId="0" fontId="9" fillId="23" borderId="12" xfId="6" applyFont="1" applyFill="1" applyBorder="1" applyAlignment="1">
      <alignment horizontal="left" vertical="top" wrapText="1" shrinkToFit="1"/>
    </xf>
    <xf numFmtId="0" fontId="9" fillId="23" borderId="13" xfId="6" applyFont="1" applyFill="1" applyBorder="1" applyAlignment="1">
      <alignment horizontal="left" vertical="top" wrapText="1" shrinkToFit="1"/>
    </xf>
    <xf numFmtId="0" fontId="9" fillId="0" borderId="0" xfId="6" applyFont="1" applyAlignment="1">
      <alignment horizontal="left" vertical="top" wrapText="1" indent="1"/>
    </xf>
    <xf numFmtId="0" fontId="9" fillId="0" borderId="3" xfId="6" applyFont="1" applyBorder="1" applyAlignment="1">
      <alignment horizontal="left" vertical="center"/>
    </xf>
    <xf numFmtId="0" fontId="9" fillId="0" borderId="46" xfId="6" applyFont="1" applyBorder="1" applyAlignment="1">
      <alignment horizontal="left" vertical="center" wrapText="1"/>
    </xf>
    <xf numFmtId="0" fontId="9" fillId="0" borderId="9" xfId="6" applyFont="1" applyBorder="1" applyAlignment="1">
      <alignment horizontal="left" vertical="center" wrapText="1" shrinkToFit="1"/>
    </xf>
    <xf numFmtId="0" fontId="9" fillId="0" borderId="6" xfId="6" applyFont="1" applyBorder="1" applyAlignment="1">
      <alignment horizontal="left" vertical="center" wrapText="1" shrinkToFit="1"/>
    </xf>
    <xf numFmtId="0" fontId="9" fillId="0" borderId="50" xfId="6" applyFont="1" applyBorder="1" applyAlignment="1">
      <alignment horizontal="left" vertical="center" wrapText="1" shrinkToFit="1"/>
    </xf>
    <xf numFmtId="0" fontId="9" fillId="0" borderId="11" xfId="6" applyFont="1" applyBorder="1" applyAlignment="1">
      <alignment horizontal="left" vertical="center" wrapText="1" shrinkToFit="1"/>
    </xf>
    <xf numFmtId="0" fontId="9" fillId="0" borderId="0" xfId="6" applyFont="1" applyBorder="1" applyAlignment="1">
      <alignment horizontal="left" vertical="center" wrapText="1" shrinkToFit="1"/>
    </xf>
    <xf numFmtId="0" fontId="9" fillId="0" borderId="8" xfId="6" applyFont="1" applyBorder="1" applyAlignment="1">
      <alignment horizontal="left" vertical="center" wrapText="1" shrinkToFit="1"/>
    </xf>
    <xf numFmtId="0" fontId="9" fillId="0" borderId="5" xfId="6" applyFont="1" applyBorder="1" applyAlignment="1">
      <alignment horizontal="left" vertical="center" wrapText="1" shrinkToFit="1"/>
    </xf>
    <xf numFmtId="0" fontId="9" fillId="0" borderId="12" xfId="6" applyFont="1" applyBorder="1" applyAlignment="1">
      <alignment horizontal="left" vertical="center" wrapText="1" shrinkToFit="1"/>
    </xf>
    <xf numFmtId="0" fontId="9" fillId="0" borderId="13" xfId="6" applyFont="1" applyBorder="1" applyAlignment="1">
      <alignment horizontal="left" vertical="center" wrapText="1" shrinkToFit="1"/>
    </xf>
    <xf numFmtId="0" fontId="9" fillId="0" borderId="112" xfId="6" applyFont="1" applyBorder="1" applyAlignment="1">
      <alignment horizontal="center" vertical="center"/>
    </xf>
    <xf numFmtId="0" fontId="9" fillId="0" borderId="3" xfId="6" applyFont="1" applyBorder="1" applyAlignment="1">
      <alignment horizontal="left" vertical="center" wrapText="1"/>
    </xf>
    <xf numFmtId="0" fontId="9" fillId="0" borderId="193" xfId="6" applyFont="1" applyBorder="1" applyAlignment="1">
      <alignment horizontal="center" vertical="center"/>
    </xf>
    <xf numFmtId="0" fontId="9" fillId="0" borderId="251" xfId="6" applyFont="1" applyBorder="1" applyAlignment="1">
      <alignment horizontal="center" vertical="center"/>
    </xf>
    <xf numFmtId="0" fontId="9" fillId="0" borderId="194" xfId="6" applyFont="1" applyBorder="1" applyAlignment="1">
      <alignment horizontal="center" vertical="center"/>
    </xf>
    <xf numFmtId="0" fontId="9" fillId="0" borderId="116" xfId="6" applyFont="1" applyBorder="1" applyAlignment="1">
      <alignment horizontal="left" vertical="center"/>
    </xf>
    <xf numFmtId="0" fontId="9" fillId="0" borderId="120" xfId="6" applyFont="1" applyBorder="1" applyAlignment="1">
      <alignment horizontal="left" vertical="center"/>
    </xf>
    <xf numFmtId="0" fontId="9" fillId="0" borderId="117" xfId="6" applyFont="1" applyBorder="1" applyAlignment="1">
      <alignment horizontal="left" vertical="center"/>
    </xf>
    <xf numFmtId="0" fontId="9" fillId="23" borderId="5" xfId="6" applyFont="1" applyFill="1" applyBorder="1" applyAlignment="1">
      <alignment horizontal="center" vertical="top"/>
    </xf>
    <xf numFmtId="0" fontId="9" fillId="23" borderId="12" xfId="6" applyFont="1" applyFill="1" applyBorder="1" applyAlignment="1">
      <alignment horizontal="center" vertical="top"/>
    </xf>
    <xf numFmtId="0" fontId="9" fillId="23" borderId="13" xfId="6" applyFont="1" applyFill="1" applyBorder="1" applyAlignment="1">
      <alignment horizontal="center" vertical="top"/>
    </xf>
    <xf numFmtId="0" fontId="38" fillId="23" borderId="46" xfId="6" applyFont="1" applyFill="1" applyBorder="1" applyAlignment="1">
      <alignment horizontal="left" vertical="top" wrapText="1" shrinkToFit="1"/>
    </xf>
    <xf numFmtId="0" fontId="9" fillId="0" borderId="0" xfId="6" applyFont="1" applyAlignment="1">
      <alignment horizontal="left" vertical="top" wrapText="1"/>
    </xf>
    <xf numFmtId="200" fontId="9" fillId="5" borderId="46" xfId="6" applyNumberFormat="1" applyFont="1" applyFill="1" applyBorder="1" applyAlignment="1">
      <alignment horizontal="right" vertical="center"/>
    </xf>
    <xf numFmtId="0" fontId="9" fillId="0" borderId="86" xfId="6" applyFont="1" applyBorder="1" applyAlignment="1">
      <alignment horizontal="center" vertical="center"/>
    </xf>
    <xf numFmtId="0" fontId="9" fillId="5" borderId="3" xfId="6" applyFont="1" applyFill="1" applyBorder="1" applyAlignment="1">
      <alignment horizontal="left" vertical="center" wrapText="1" shrinkToFit="1"/>
    </xf>
    <xf numFmtId="200" fontId="9" fillId="5" borderId="3" xfId="6" applyNumberFormat="1" applyFont="1" applyFill="1" applyBorder="1" applyAlignment="1">
      <alignment horizontal="right" vertical="center"/>
    </xf>
    <xf numFmtId="0" fontId="9" fillId="0" borderId="113" xfId="6" applyFont="1" applyBorder="1" applyAlignment="1">
      <alignment horizontal="center" vertical="center"/>
    </xf>
    <xf numFmtId="0" fontId="38" fillId="23" borderId="46" xfId="6" applyFont="1" applyFill="1" applyBorder="1" applyAlignment="1">
      <alignment horizontal="left" vertical="center" wrapText="1" shrinkToFit="1"/>
    </xf>
    <xf numFmtId="200" fontId="38" fillId="23" borderId="46" xfId="6" applyNumberFormat="1" applyFont="1" applyFill="1" applyBorder="1" applyAlignment="1">
      <alignment horizontal="right" vertical="center"/>
    </xf>
    <xf numFmtId="0" fontId="38" fillId="23" borderId="47" xfId="6" applyFont="1" applyFill="1" applyBorder="1" applyAlignment="1">
      <alignment horizontal="left" vertical="center" wrapText="1" shrinkToFit="1"/>
    </xf>
    <xf numFmtId="0" fontId="26" fillId="23" borderId="48" xfId="6" applyFont="1" applyFill="1" applyBorder="1" applyAlignment="1">
      <alignment horizontal="left" vertical="center" wrapText="1" shrinkToFit="1"/>
    </xf>
    <xf numFmtId="0" fontId="26" fillId="23" borderId="49" xfId="6" applyFont="1" applyFill="1" applyBorder="1" applyAlignment="1">
      <alignment horizontal="left" vertical="center" wrapText="1" shrinkToFit="1"/>
    </xf>
    <xf numFmtId="0" fontId="9" fillId="0" borderId="46" xfId="6" applyFont="1" applyBorder="1" applyAlignment="1">
      <alignment horizontal="center" vertical="center" wrapText="1" shrinkToFit="1"/>
    </xf>
    <xf numFmtId="0" fontId="9" fillId="0" borderId="46" xfId="6" applyFont="1" applyBorder="1" applyAlignment="1">
      <alignment horizontal="center" vertical="center"/>
    </xf>
    <xf numFmtId="0" fontId="9" fillId="0" borderId="47" xfId="6" applyFont="1" applyBorder="1" applyAlignment="1">
      <alignment horizontal="center" vertical="center"/>
    </xf>
    <xf numFmtId="0" fontId="9" fillId="0" borderId="49" xfId="6" applyFont="1" applyBorder="1" applyAlignment="1">
      <alignment horizontal="center" vertical="center"/>
    </xf>
    <xf numFmtId="0" fontId="9" fillId="0" borderId="112" xfId="6" applyFont="1" applyBorder="1" applyAlignment="1">
      <alignment horizontal="center" vertical="center" wrapText="1"/>
    </xf>
    <xf numFmtId="0" fontId="9" fillId="23" borderId="5" xfId="6" applyFont="1" applyFill="1" applyBorder="1" applyAlignment="1">
      <alignment horizontal="left" vertical="top" wrapText="1"/>
    </xf>
    <xf numFmtId="0" fontId="9" fillId="23" borderId="12" xfId="6" applyFont="1" applyFill="1" applyBorder="1" applyAlignment="1">
      <alignment horizontal="left" vertical="top" wrapText="1"/>
    </xf>
    <xf numFmtId="0" fontId="9" fillId="23" borderId="13" xfId="6" applyFont="1" applyFill="1" applyBorder="1" applyAlignment="1">
      <alignment horizontal="left" vertical="top" wrapText="1"/>
    </xf>
    <xf numFmtId="0" fontId="9" fillId="5" borderId="3" xfId="6" applyFont="1" applyFill="1" applyBorder="1" applyAlignment="1">
      <alignment horizontal="left" vertical="center"/>
    </xf>
    <xf numFmtId="0" fontId="9" fillId="23" borderId="46" xfId="6" applyFont="1" applyFill="1" applyBorder="1" applyAlignment="1">
      <alignment horizontal="left" vertical="top" wrapText="1" shrinkToFit="1"/>
    </xf>
    <xf numFmtId="0" fontId="38" fillId="23" borderId="3" xfId="6" applyFont="1" applyFill="1" applyBorder="1" applyAlignment="1">
      <alignment horizontal="left" vertical="center"/>
    </xf>
    <xf numFmtId="0" fontId="9" fillId="0" borderId="9" xfId="6" applyFont="1" applyFill="1" applyBorder="1" applyAlignment="1">
      <alignment vertical="top" wrapText="1"/>
    </xf>
    <xf numFmtId="0" fontId="9" fillId="0" borderId="6" xfId="6" applyFont="1" applyFill="1" applyBorder="1" applyAlignment="1">
      <alignment vertical="top" wrapText="1"/>
    </xf>
    <xf numFmtId="0" fontId="9" fillId="0" borderId="50" xfId="6" applyFont="1" applyFill="1" applyBorder="1" applyAlignment="1">
      <alignment vertical="top" wrapText="1"/>
    </xf>
    <xf numFmtId="0" fontId="65" fillId="23" borderId="5" xfId="6" applyFont="1" applyFill="1" applyBorder="1" applyAlignment="1">
      <alignment vertical="top" wrapText="1"/>
    </xf>
    <xf numFmtId="0" fontId="65" fillId="23" borderId="12" xfId="6" applyFont="1" applyFill="1" applyBorder="1" applyAlignment="1">
      <alignment vertical="top" wrapText="1"/>
    </xf>
    <xf numFmtId="0" fontId="65" fillId="23" borderId="13" xfId="6" applyFont="1" applyFill="1" applyBorder="1" applyAlignment="1">
      <alignment vertical="top" wrapText="1"/>
    </xf>
    <xf numFmtId="0" fontId="9" fillId="0" borderId="9" xfId="6" applyFont="1" applyFill="1" applyBorder="1" applyAlignment="1">
      <alignment horizontal="center" vertical="top" wrapText="1"/>
    </xf>
    <xf numFmtId="0" fontId="9" fillId="0" borderId="6" xfId="6" applyFont="1" applyFill="1" applyBorder="1" applyAlignment="1">
      <alignment horizontal="center" vertical="top" wrapText="1"/>
    </xf>
    <xf numFmtId="0" fontId="9" fillId="0" borderId="50" xfId="6" applyFont="1" applyFill="1" applyBorder="1" applyAlignment="1">
      <alignment horizontal="center" vertical="top" wrapText="1"/>
    </xf>
    <xf numFmtId="197" fontId="38" fillId="23" borderId="46" xfId="6" applyNumberFormat="1" applyFont="1" applyFill="1" applyBorder="1" applyAlignment="1">
      <alignment horizontal="right" vertical="center"/>
    </xf>
    <xf numFmtId="197" fontId="9" fillId="5" borderId="46" xfId="6" applyNumberFormat="1" applyFont="1" applyFill="1" applyBorder="1" applyAlignment="1">
      <alignment horizontal="right" vertical="center"/>
    </xf>
    <xf numFmtId="197" fontId="9" fillId="5" borderId="3" xfId="6" applyNumberFormat="1" applyFont="1" applyFill="1" applyBorder="1" applyAlignment="1">
      <alignment horizontal="right" vertical="center"/>
    </xf>
    <xf numFmtId="0" fontId="9" fillId="23" borderId="46" xfId="6" applyFont="1" applyFill="1" applyBorder="1" applyAlignment="1">
      <alignment horizontal="left" vertical="top" wrapText="1"/>
    </xf>
    <xf numFmtId="0" fontId="9" fillId="23" borderId="46" xfId="6" applyFont="1" applyFill="1" applyBorder="1" applyAlignment="1">
      <alignment horizontal="left" vertical="top"/>
    </xf>
    <xf numFmtId="0" fontId="65" fillId="23" borderId="11" xfId="6" applyFont="1" applyFill="1" applyBorder="1" applyAlignment="1">
      <alignment vertical="top" wrapText="1"/>
    </xf>
    <xf numFmtId="0" fontId="65" fillId="23" borderId="0" xfId="6" applyFont="1" applyFill="1" applyBorder="1" applyAlignment="1">
      <alignment vertical="top" wrapText="1"/>
    </xf>
    <xf numFmtId="0" fontId="65" fillId="23" borderId="8" xfId="6" applyFont="1" applyFill="1" applyBorder="1" applyAlignment="1">
      <alignment vertical="top" wrapText="1"/>
    </xf>
    <xf numFmtId="0" fontId="9" fillId="0" borderId="3" xfId="6" applyFont="1" applyFill="1" applyBorder="1" applyAlignment="1">
      <alignment horizontal="left" vertical="center" wrapText="1"/>
    </xf>
    <xf numFmtId="0" fontId="9" fillId="0" borderId="3" xfId="6" applyFont="1" applyFill="1" applyBorder="1" applyAlignment="1">
      <alignment horizontal="left" vertical="center"/>
    </xf>
    <xf numFmtId="0" fontId="9" fillId="0" borderId="46" xfId="6" applyFont="1" applyFill="1" applyBorder="1" applyAlignment="1">
      <alignment horizontal="left" vertical="center" wrapText="1"/>
    </xf>
    <xf numFmtId="198" fontId="9" fillId="5" borderId="46" xfId="6" applyNumberFormat="1" applyFont="1" applyFill="1" applyBorder="1" applyAlignment="1">
      <alignment horizontal="right" vertical="center"/>
    </xf>
    <xf numFmtId="198" fontId="9" fillId="5" borderId="3" xfId="6" applyNumberFormat="1" applyFont="1" applyFill="1" applyBorder="1" applyAlignment="1">
      <alignment horizontal="right" vertical="center"/>
    </xf>
    <xf numFmtId="198" fontId="38" fillId="23" borderId="46" xfId="6" applyNumberFormat="1" applyFont="1" applyFill="1" applyBorder="1" applyAlignment="1">
      <alignment horizontal="right" vertical="center"/>
    </xf>
    <xf numFmtId="0" fontId="9" fillId="0" borderId="0" xfId="6" applyFont="1" applyAlignment="1">
      <alignment horizontal="left" vertical="center" wrapText="1" shrinkToFit="1"/>
    </xf>
    <xf numFmtId="0" fontId="9" fillId="0" borderId="112" xfId="6" applyFont="1" applyBorder="1" applyAlignment="1">
      <alignment horizontal="left" vertical="center" wrapText="1" shrinkToFit="1"/>
    </xf>
    <xf numFmtId="0" fontId="9" fillId="0" borderId="112" xfId="6" applyFont="1" applyBorder="1" applyAlignment="1">
      <alignment horizontal="left" vertical="center"/>
    </xf>
    <xf numFmtId="0" fontId="9" fillId="0" borderId="3" xfId="6" applyFont="1" applyBorder="1" applyAlignment="1">
      <alignment horizontal="left" vertical="top" wrapText="1" shrinkToFit="1"/>
    </xf>
    <xf numFmtId="0" fontId="9" fillId="0" borderId="46" xfId="6" applyFont="1" applyBorder="1" applyAlignment="1">
      <alignment horizontal="left" vertical="top" wrapText="1" shrinkToFit="1"/>
    </xf>
    <xf numFmtId="0" fontId="44" fillId="23" borderId="46" xfId="0" applyFont="1" applyFill="1" applyBorder="1" applyAlignment="1">
      <alignment horizontal="right" vertical="center" wrapText="1"/>
    </xf>
    <xf numFmtId="0" fontId="44" fillId="23" borderId="238" xfId="0" applyFont="1" applyFill="1" applyBorder="1" applyAlignment="1">
      <alignment horizontal="right" vertical="center" wrapText="1"/>
    </xf>
    <xf numFmtId="0" fontId="44" fillId="0" borderId="46" xfId="0" applyFont="1" applyBorder="1" applyAlignment="1">
      <alignment horizontal="left" vertical="center" wrapText="1"/>
    </xf>
    <xf numFmtId="0" fontId="44" fillId="23" borderId="67" xfId="0" applyFont="1" applyFill="1" applyBorder="1" applyAlignment="1">
      <alignment horizontal="right" vertical="center" wrapText="1"/>
    </xf>
    <xf numFmtId="0" fontId="44" fillId="0" borderId="234" xfId="0" applyFont="1" applyBorder="1" applyAlignment="1">
      <alignment horizontal="center" vertical="center" textRotation="255" wrapText="1"/>
    </xf>
    <xf numFmtId="0" fontId="44" fillId="0" borderId="66" xfId="0" applyFont="1" applyBorder="1" applyAlignment="1">
      <alignment horizontal="center" vertical="center" textRotation="255" wrapText="1"/>
    </xf>
    <xf numFmtId="0" fontId="44" fillId="0" borderId="57" xfId="0" applyFont="1" applyBorder="1" applyAlignment="1">
      <alignment horizontal="center" vertical="center" textRotation="255" wrapText="1"/>
    </xf>
    <xf numFmtId="0" fontId="44" fillId="0" borderId="195" xfId="0" applyFont="1" applyBorder="1" applyAlignment="1">
      <alignment horizontal="left" vertical="center" wrapText="1"/>
    </xf>
    <xf numFmtId="0" fontId="44" fillId="23" borderId="195" xfId="0" applyFont="1" applyFill="1" applyBorder="1" applyAlignment="1">
      <alignment horizontal="left" vertical="center" wrapText="1"/>
    </xf>
    <xf numFmtId="0" fontId="44" fillId="23" borderId="235" xfId="0" applyFont="1" applyFill="1" applyBorder="1" applyAlignment="1">
      <alignment horizontal="left" vertical="center" wrapText="1"/>
    </xf>
    <xf numFmtId="0" fontId="44" fillId="23" borderId="46" xfId="0" applyFont="1" applyFill="1" applyBorder="1" applyAlignment="1">
      <alignment horizontal="left" vertical="center" wrapText="1"/>
    </xf>
    <xf numFmtId="0" fontId="44" fillId="23" borderId="238" xfId="0" applyFont="1" applyFill="1" applyBorder="1" applyAlignment="1">
      <alignment horizontal="left" vertical="center" wrapText="1"/>
    </xf>
    <xf numFmtId="0" fontId="44" fillId="0" borderId="236" xfId="0" applyFont="1" applyBorder="1" applyAlignment="1">
      <alignment horizontal="center" vertical="center" textRotation="255" wrapText="1"/>
    </xf>
    <xf numFmtId="0" fontId="44" fillId="0" borderId="239" xfId="0" applyFont="1" applyBorder="1" applyAlignment="1">
      <alignment horizontal="center" vertical="center" textRotation="255" wrapText="1"/>
    </xf>
    <xf numFmtId="0" fontId="44" fillId="0" borderId="241" xfId="0" applyFont="1" applyBorder="1" applyAlignment="1">
      <alignment horizontal="center" vertical="center" textRotation="255" wrapText="1"/>
    </xf>
    <xf numFmtId="0" fontId="44" fillId="0" borderId="46" xfId="0" applyFont="1" applyBorder="1" applyAlignment="1">
      <alignment horizontal="center" vertical="center" wrapText="1"/>
    </xf>
    <xf numFmtId="0" fontId="44" fillId="0" borderId="238" xfId="0" applyFont="1" applyBorder="1" applyAlignment="1">
      <alignment horizontal="center" vertical="center" wrapText="1"/>
    </xf>
    <xf numFmtId="0" fontId="44" fillId="23" borderId="27" xfId="0" applyFont="1" applyFill="1" applyBorder="1" applyAlignment="1">
      <alignment horizontal="center" vertical="center" wrapText="1"/>
    </xf>
    <xf numFmtId="0" fontId="44" fillId="23" borderId="240" xfId="0" applyFont="1" applyFill="1" applyBorder="1" applyAlignment="1">
      <alignment horizontal="center" vertical="center" wrapText="1"/>
    </xf>
    <xf numFmtId="0" fontId="44" fillId="23" borderId="28" xfId="0" applyFont="1" applyFill="1" applyBorder="1" applyAlignment="1">
      <alignment horizontal="center" vertical="center" wrapText="1"/>
    </xf>
    <xf numFmtId="0" fontId="9" fillId="0" borderId="0" xfId="0" applyFont="1" applyAlignment="1">
      <alignment horizontal="left" vertical="center"/>
    </xf>
    <xf numFmtId="0" fontId="44" fillId="0" borderId="47" xfId="0" applyFont="1" applyBorder="1" applyAlignment="1">
      <alignment horizontal="left" vertical="center" wrapText="1"/>
    </xf>
    <xf numFmtId="0" fontId="44" fillId="0" borderId="48" xfId="0" applyFont="1" applyBorder="1" applyAlignment="1">
      <alignment horizontal="left" vertical="center" wrapText="1"/>
    </xf>
    <xf numFmtId="0" fontId="44" fillId="23" borderId="48" xfId="0" applyFont="1" applyFill="1" applyBorder="1" applyAlignment="1">
      <alignment horizontal="left" vertical="center" wrapText="1"/>
    </xf>
    <xf numFmtId="0" fontId="44" fillId="23" borderId="197" xfId="0" applyFont="1" applyFill="1" applyBorder="1" applyAlignment="1">
      <alignment horizontal="left" vertical="center" wrapText="1"/>
    </xf>
    <xf numFmtId="0" fontId="9" fillId="0" borderId="0" xfId="0" applyFont="1" applyAlignment="1">
      <alignment horizontal="right" vertical="center"/>
    </xf>
    <xf numFmtId="0" fontId="9" fillId="5" borderId="0" xfId="0" applyFont="1" applyFill="1" applyAlignment="1">
      <alignment horizontal="right" vertical="center"/>
    </xf>
    <xf numFmtId="0" fontId="19" fillId="0" borderId="0" xfId="0" applyFont="1" applyAlignment="1">
      <alignment horizontal="left" vertical="center" wrapText="1"/>
    </xf>
    <xf numFmtId="0" fontId="44" fillId="0" borderId="147" xfId="0" applyFont="1" applyBorder="1" applyAlignment="1">
      <alignment horizontal="center" vertical="center" wrapText="1"/>
    </xf>
    <xf numFmtId="0" fontId="44" fillId="0" borderId="118" xfId="0" applyFont="1" applyBorder="1" applyAlignment="1">
      <alignment horizontal="center" vertical="center" wrapText="1"/>
    </xf>
    <xf numFmtId="0" fontId="44" fillId="5" borderId="118" xfId="0" applyFont="1" applyFill="1" applyBorder="1" applyAlignment="1">
      <alignment horizontal="right" vertical="center" wrapText="1"/>
    </xf>
    <xf numFmtId="38" fontId="44" fillId="5" borderId="242" xfId="2" applyFont="1" applyFill="1" applyBorder="1" applyAlignment="1">
      <alignment horizontal="right" vertical="center" wrapText="1"/>
    </xf>
    <xf numFmtId="38" fontId="44" fillId="5" borderId="243" xfId="2" applyFont="1" applyFill="1" applyBorder="1" applyAlignment="1">
      <alignment horizontal="right" vertical="center" wrapText="1"/>
    </xf>
    <xf numFmtId="0" fontId="44" fillId="23" borderId="237" xfId="0" applyFont="1" applyFill="1" applyBorder="1" applyAlignment="1">
      <alignment horizontal="left" vertical="center" wrapText="1"/>
    </xf>
    <xf numFmtId="0" fontId="44" fillId="23" borderId="67" xfId="0" applyFont="1" applyFill="1" applyBorder="1" applyAlignment="1">
      <alignment horizontal="left" vertical="center" wrapText="1"/>
    </xf>
    <xf numFmtId="0" fontId="19" fillId="0" borderId="0" xfId="0" applyFont="1" applyAlignment="1">
      <alignment horizontal="center" vertical="center"/>
    </xf>
    <xf numFmtId="0" fontId="66" fillId="0" borderId="46" xfId="0" applyFont="1" applyBorder="1" applyAlignment="1">
      <alignment horizontal="center" vertical="top" wrapText="1"/>
    </xf>
    <xf numFmtId="0" fontId="66" fillId="0" borderId="46" xfId="0" applyFont="1" applyBorder="1" applyAlignment="1">
      <alignment horizontal="left" vertical="top" wrapText="1"/>
    </xf>
    <xf numFmtId="0" fontId="48" fillId="23" borderId="46" xfId="0" applyFont="1" applyFill="1" applyBorder="1" applyAlignment="1">
      <alignment horizontal="left" vertical="top" wrapText="1"/>
    </xf>
    <xf numFmtId="0" fontId="48" fillId="23" borderId="47" xfId="0" applyFont="1" applyFill="1" applyBorder="1" applyAlignment="1">
      <alignment horizontal="center" vertical="top" wrapText="1"/>
    </xf>
    <xf numFmtId="0" fontId="48" fillId="23" borderId="48" xfId="0" applyFont="1" applyFill="1" applyBorder="1" applyAlignment="1">
      <alignment horizontal="center" vertical="top" wrapText="1"/>
    </xf>
    <xf numFmtId="0" fontId="48" fillId="23" borderId="49" xfId="0" applyFont="1" applyFill="1" applyBorder="1" applyAlignment="1">
      <alignment horizontal="center" vertical="top" wrapText="1"/>
    </xf>
    <xf numFmtId="0" fontId="9" fillId="5" borderId="12" xfId="0" applyFont="1" applyFill="1" applyBorder="1" applyAlignment="1">
      <alignment horizontal="center" vertical="center" shrinkToFit="1"/>
    </xf>
    <xf numFmtId="0" fontId="9" fillId="0" borderId="46" xfId="0" applyFont="1" applyBorder="1" applyAlignment="1">
      <alignment horizontal="center" vertical="top"/>
    </xf>
    <xf numFmtId="0" fontId="9" fillId="23" borderId="122" xfId="0" applyFont="1" applyFill="1" applyBorder="1" applyAlignment="1">
      <alignment horizontal="left" vertical="center"/>
    </xf>
    <xf numFmtId="0" fontId="9" fillId="23" borderId="123" xfId="0" applyFont="1" applyFill="1" applyBorder="1" applyAlignment="1">
      <alignment horizontal="left" vertical="center"/>
    </xf>
    <xf numFmtId="0" fontId="9" fillId="23" borderId="124" xfId="0" applyFont="1" applyFill="1" applyBorder="1" applyAlignment="1">
      <alignment horizontal="left" vertical="center"/>
    </xf>
    <xf numFmtId="0" fontId="9" fillId="23" borderId="125" xfId="0" applyFont="1" applyFill="1" applyBorder="1" applyAlignment="1">
      <alignment horizontal="left" vertical="center"/>
    </xf>
    <xf numFmtId="0" fontId="9" fillId="23" borderId="126" xfId="0" applyFont="1" applyFill="1" applyBorder="1" applyAlignment="1">
      <alignment horizontal="left" vertical="center"/>
    </xf>
    <xf numFmtId="0" fontId="9" fillId="23" borderId="127" xfId="0" applyFont="1" applyFill="1" applyBorder="1" applyAlignment="1">
      <alignment horizontal="left" vertical="center"/>
    </xf>
    <xf numFmtId="0" fontId="9" fillId="23" borderId="128" xfId="0" applyFont="1" applyFill="1" applyBorder="1" applyAlignment="1">
      <alignment horizontal="left" vertical="center"/>
    </xf>
    <xf numFmtId="0" fontId="9" fillId="23" borderId="129" xfId="0" applyFont="1" applyFill="1" applyBorder="1" applyAlignment="1">
      <alignment horizontal="left" vertical="center"/>
    </xf>
    <xf numFmtId="216" fontId="9" fillId="23" borderId="252" xfId="0" applyNumberFormat="1" applyFont="1" applyFill="1" applyBorder="1" applyAlignment="1">
      <alignment horizontal="right" vertical="center"/>
    </xf>
    <xf numFmtId="216" fontId="9" fillId="23" borderId="123" xfId="0" applyNumberFormat="1" applyFont="1" applyFill="1" applyBorder="1" applyAlignment="1">
      <alignment horizontal="right" vertical="center"/>
    </xf>
    <xf numFmtId="216" fontId="9" fillId="23" borderId="124" xfId="0" applyNumberFormat="1" applyFont="1" applyFill="1" applyBorder="1" applyAlignment="1">
      <alignment horizontal="right" vertical="center"/>
    </xf>
    <xf numFmtId="0" fontId="9" fillId="23" borderId="130" xfId="0" applyFont="1" applyFill="1" applyBorder="1" applyAlignment="1">
      <alignment horizontal="left" vertical="center"/>
    </xf>
    <xf numFmtId="0" fontId="9" fillId="23" borderId="131" xfId="0" applyFont="1" applyFill="1" applyBorder="1" applyAlignment="1">
      <alignment horizontal="left" vertical="center"/>
    </xf>
    <xf numFmtId="216" fontId="9" fillId="23" borderId="253" xfId="0" applyNumberFormat="1" applyFont="1" applyFill="1" applyBorder="1" applyAlignment="1">
      <alignment horizontal="right" vertical="center"/>
    </xf>
    <xf numFmtId="216" fontId="9" fillId="23" borderId="254" xfId="0" applyNumberFormat="1" applyFont="1" applyFill="1" applyBorder="1" applyAlignment="1">
      <alignment horizontal="right" vertical="center"/>
    </xf>
    <xf numFmtId="216" fontId="9" fillId="23" borderId="255" xfId="0" applyNumberFormat="1" applyFont="1" applyFill="1" applyBorder="1" applyAlignment="1">
      <alignment horizontal="right" vertical="center"/>
    </xf>
    <xf numFmtId="0" fontId="9" fillId="0" borderId="132" xfId="0" applyFont="1" applyBorder="1" applyAlignment="1">
      <alignment horizontal="right" vertical="center"/>
    </xf>
    <xf numFmtId="0" fontId="9" fillId="0" borderId="133" xfId="0" applyFont="1" applyBorder="1" applyAlignment="1">
      <alignment horizontal="right" vertical="center"/>
    </xf>
    <xf numFmtId="215" fontId="9" fillId="5" borderId="133" xfId="0" applyNumberFormat="1" applyFont="1" applyFill="1" applyBorder="1" applyAlignment="1">
      <alignment horizontal="right" vertical="center"/>
    </xf>
    <xf numFmtId="215" fontId="9" fillId="5" borderId="134" xfId="0" applyNumberFormat="1" applyFont="1" applyFill="1" applyBorder="1" applyAlignment="1">
      <alignment horizontal="right" vertical="center"/>
    </xf>
    <xf numFmtId="0" fontId="9" fillId="23" borderId="9" xfId="0" applyFont="1" applyFill="1" applyBorder="1" applyAlignment="1">
      <alignment horizontal="left" vertical="top"/>
    </xf>
    <xf numFmtId="0" fontId="9" fillId="23" borderId="6" xfId="0" applyFont="1" applyFill="1" applyBorder="1" applyAlignment="1">
      <alignment horizontal="left" vertical="top"/>
    </xf>
    <xf numFmtId="0" fontId="9" fillId="23" borderId="50" xfId="0" applyFont="1" applyFill="1" applyBorder="1" applyAlignment="1">
      <alignment horizontal="left" vertical="top"/>
    </xf>
    <xf numFmtId="0" fontId="9" fillId="23" borderId="5" xfId="0" applyFont="1" applyFill="1" applyBorder="1" applyAlignment="1">
      <alignment horizontal="left" vertical="top"/>
    </xf>
    <xf numFmtId="0" fontId="9" fillId="23" borderId="12" xfId="0" applyFont="1" applyFill="1" applyBorder="1" applyAlignment="1">
      <alignment horizontal="left" vertical="top"/>
    </xf>
    <xf numFmtId="0" fontId="9" fillId="23" borderId="13" xfId="0" applyFont="1" applyFill="1" applyBorder="1" applyAlignment="1">
      <alignment horizontal="left" vertical="top"/>
    </xf>
    <xf numFmtId="0" fontId="9" fillId="23" borderId="47" xfId="0" applyFont="1" applyFill="1" applyBorder="1" applyAlignment="1">
      <alignment horizontal="left" vertical="center"/>
    </xf>
    <xf numFmtId="0" fontId="9" fillId="23" borderId="48" xfId="0" applyFont="1" applyFill="1" applyBorder="1" applyAlignment="1">
      <alignment horizontal="left" vertical="center"/>
    </xf>
    <xf numFmtId="0" fontId="9" fillId="23" borderId="0" xfId="0" applyFont="1" applyFill="1" applyAlignment="1">
      <alignment horizontal="right" vertical="center"/>
    </xf>
    <xf numFmtId="0" fontId="48" fillId="0" borderId="46" xfId="0" applyFont="1" applyBorder="1" applyAlignment="1">
      <alignment horizontal="left" vertical="center"/>
    </xf>
    <xf numFmtId="0" fontId="139" fillId="5" borderId="47" xfId="0" applyFont="1" applyFill="1" applyBorder="1" applyAlignment="1">
      <alignment horizontal="center" vertical="center"/>
    </xf>
    <xf numFmtId="0" fontId="139" fillId="5" borderId="48" xfId="0" applyFont="1" applyFill="1" applyBorder="1" applyAlignment="1">
      <alignment horizontal="center" vertical="center"/>
    </xf>
    <xf numFmtId="0" fontId="139" fillId="5" borderId="49" xfId="0" applyFont="1" applyFill="1" applyBorder="1" applyAlignment="1">
      <alignment horizontal="center" vertical="center"/>
    </xf>
    <xf numFmtId="199" fontId="9" fillId="5" borderId="12" xfId="0" applyNumberFormat="1" applyFont="1" applyFill="1" applyBorder="1" applyAlignment="1">
      <alignment horizontal="center" vertical="center"/>
    </xf>
    <xf numFmtId="0" fontId="48" fillId="5" borderId="51" xfId="0" applyFont="1" applyFill="1" applyBorder="1" applyAlignment="1">
      <alignment horizontal="center" vertical="center"/>
    </xf>
    <xf numFmtId="0" fontId="48" fillId="5" borderId="3" xfId="0" applyFont="1" applyFill="1" applyBorder="1" applyAlignment="1">
      <alignment horizontal="center" vertical="center"/>
    </xf>
    <xf numFmtId="0" fontId="18" fillId="0" borderId="0" xfId="0" applyFont="1" applyAlignment="1">
      <alignment horizontal="left" vertical="center"/>
    </xf>
    <xf numFmtId="0" fontId="9" fillId="0" borderId="46" xfId="0" applyFont="1" applyBorder="1" applyAlignment="1">
      <alignment horizontal="left" vertical="center"/>
    </xf>
    <xf numFmtId="0" fontId="38" fillId="5" borderId="47" xfId="0" applyFont="1" applyFill="1" applyBorder="1" applyAlignment="1">
      <alignment horizontal="center" vertical="center"/>
    </xf>
    <xf numFmtId="0" fontId="38" fillId="5" borderId="48" xfId="0" applyFont="1" applyFill="1" applyBorder="1" applyAlignment="1">
      <alignment horizontal="center" vertical="center"/>
    </xf>
    <xf numFmtId="0" fontId="38" fillId="5" borderId="49" xfId="0" applyFont="1" applyFill="1" applyBorder="1" applyAlignment="1">
      <alignment horizontal="center" vertical="center"/>
    </xf>
    <xf numFmtId="0" fontId="48" fillId="0" borderId="51" xfId="0" applyFont="1" applyBorder="1" applyAlignment="1">
      <alignment horizontal="left" vertical="center"/>
    </xf>
    <xf numFmtId="0" fontId="48" fillId="0" borderId="7" xfId="0" applyFont="1" applyBorder="1" applyAlignment="1">
      <alignment horizontal="left" vertical="center"/>
    </xf>
    <xf numFmtId="0" fontId="48" fillId="0" borderId="3" xfId="0" applyFont="1" applyBorder="1" applyAlignment="1">
      <alignment horizontal="left" vertical="center"/>
    </xf>
    <xf numFmtId="0" fontId="66" fillId="0" borderId="51" xfId="0" applyFont="1" applyBorder="1" applyAlignment="1">
      <alignment horizontal="center" vertical="center" wrapText="1"/>
    </xf>
    <xf numFmtId="0" fontId="66" fillId="0" borderId="3" xfId="0" applyFont="1" applyBorder="1" applyAlignment="1">
      <alignment horizontal="center" vertical="center" wrapText="1"/>
    </xf>
    <xf numFmtId="0" fontId="48" fillId="0" borderId="47" xfId="0" applyFont="1" applyBorder="1" applyAlignment="1">
      <alignment horizontal="left" vertical="center"/>
    </xf>
    <xf numFmtId="0" fontId="48" fillId="0" borderId="48" xfId="0" applyFont="1" applyBorder="1" applyAlignment="1">
      <alignment horizontal="left" vertical="center"/>
    </xf>
    <xf numFmtId="0" fontId="48" fillId="0" borderId="49" xfId="0" applyFont="1" applyBorder="1" applyAlignment="1">
      <alignment horizontal="left" vertical="center"/>
    </xf>
    <xf numFmtId="0" fontId="48" fillId="0" borderId="51" xfId="0" applyFont="1" applyBorder="1" applyAlignment="1">
      <alignment horizontal="center" vertical="center"/>
    </xf>
    <xf numFmtId="0" fontId="48" fillId="0" borderId="3" xfId="0" applyFont="1" applyBorder="1" applyAlignment="1">
      <alignment horizontal="center" vertical="center"/>
    </xf>
    <xf numFmtId="0" fontId="48" fillId="0" borderId="51" xfId="0" applyFont="1" applyBorder="1" applyAlignment="1">
      <alignment horizontal="left" vertical="center" wrapText="1"/>
    </xf>
    <xf numFmtId="3" fontId="48" fillId="0" borderId="51" xfId="0" applyNumberFormat="1" applyFont="1" applyBorder="1" applyAlignment="1">
      <alignment horizontal="center" vertical="center"/>
    </xf>
    <xf numFmtId="0" fontId="48" fillId="0" borderId="137" xfId="0" applyFont="1" applyBorder="1" applyAlignment="1">
      <alignment horizontal="center" vertical="center"/>
    </xf>
    <xf numFmtId="0" fontId="48" fillId="0" borderId="138" xfId="0" applyFont="1" applyBorder="1" applyAlignment="1">
      <alignment horizontal="center" vertical="center"/>
    </xf>
    <xf numFmtId="0" fontId="44" fillId="0" borderId="6" xfId="0" applyFont="1" applyBorder="1" applyAlignment="1">
      <alignment horizontal="left" vertical="center" wrapText="1"/>
    </xf>
    <xf numFmtId="0" fontId="44" fillId="0" borderId="6" xfId="0" applyFont="1" applyBorder="1" applyAlignment="1">
      <alignment horizontal="left" vertical="center"/>
    </xf>
    <xf numFmtId="0" fontId="9" fillId="0" borderId="46" xfId="0" applyFont="1" applyBorder="1">
      <alignment vertical="center"/>
    </xf>
    <xf numFmtId="38" fontId="38" fillId="7" borderId="46" xfId="2" applyFont="1" applyFill="1" applyBorder="1" applyAlignment="1">
      <alignment vertical="center"/>
    </xf>
    <xf numFmtId="0" fontId="38" fillId="7" borderId="46" xfId="0" applyFont="1" applyFill="1" applyBorder="1">
      <alignment vertical="center"/>
    </xf>
    <xf numFmtId="0" fontId="9" fillId="7" borderId="0" xfId="0" applyFont="1" applyFill="1" applyAlignment="1">
      <alignment horizontal="right" vertical="center"/>
    </xf>
    <xf numFmtId="204" fontId="9" fillId="5" borderId="0" xfId="14" applyNumberFormat="1" applyFont="1" applyFill="1" applyAlignment="1">
      <alignment horizontal="right"/>
    </xf>
    <xf numFmtId="0" fontId="39" fillId="3" borderId="0" xfId="0" applyFont="1" applyFill="1" applyAlignment="1">
      <alignment horizontal="left" vertical="center"/>
    </xf>
    <xf numFmtId="0" fontId="9" fillId="5" borderId="0" xfId="0" applyFont="1" applyFill="1" applyAlignment="1">
      <alignment horizontal="left" vertical="center"/>
    </xf>
    <xf numFmtId="0" fontId="26" fillId="5" borderId="0" xfId="0" applyFont="1" applyFill="1" applyAlignment="1">
      <alignment horizontal="right" vertical="center"/>
    </xf>
    <xf numFmtId="0" fontId="58" fillId="5" borderId="0" xfId="0" applyFont="1" applyFill="1" applyAlignment="1">
      <alignment horizontal="right" vertical="center"/>
    </xf>
    <xf numFmtId="0" fontId="9" fillId="0" borderId="7" xfId="0" applyFont="1" applyBorder="1">
      <alignment vertical="center"/>
    </xf>
    <xf numFmtId="0" fontId="0" fillId="0" borderId="7" xfId="0" applyBorder="1">
      <alignment vertical="center"/>
    </xf>
    <xf numFmtId="38" fontId="38" fillId="5" borderId="7" xfId="2" applyFont="1" applyFill="1" applyBorder="1" applyAlignment="1">
      <alignment horizontal="right" vertical="center"/>
    </xf>
    <xf numFmtId="38" fontId="40" fillId="5" borderId="7" xfId="2" applyFont="1" applyFill="1" applyBorder="1" applyAlignment="1">
      <alignment horizontal="right" vertical="center"/>
    </xf>
    <xf numFmtId="0" fontId="38" fillId="23" borderId="7" xfId="0" applyFont="1" applyFill="1" applyBorder="1" applyAlignment="1">
      <alignment horizontal="left" vertical="center"/>
    </xf>
    <xf numFmtId="0" fontId="40" fillId="23" borderId="7" xfId="0" applyFont="1" applyFill="1" applyBorder="1" applyAlignment="1">
      <alignment horizontal="left" vertical="center"/>
    </xf>
    <xf numFmtId="0" fontId="9" fillId="5" borderId="46" xfId="0" applyFont="1" applyFill="1" applyBorder="1" applyAlignment="1">
      <alignment horizontal="center" vertical="center"/>
    </xf>
    <xf numFmtId="0" fontId="0" fillId="5" borderId="46" xfId="0" applyFill="1" applyBorder="1" applyAlignment="1">
      <alignment horizontal="center" vertical="center"/>
    </xf>
    <xf numFmtId="0" fontId="9" fillId="0" borderId="51" xfId="0" applyFont="1" applyBorder="1">
      <alignment vertical="center"/>
    </xf>
    <xf numFmtId="0" fontId="0" fillId="0" borderId="51" xfId="0" applyBorder="1">
      <alignment vertical="center"/>
    </xf>
    <xf numFmtId="38" fontId="38" fillId="5" borderId="51" xfId="2" applyFont="1" applyFill="1" applyBorder="1" applyAlignment="1">
      <alignment horizontal="right" vertical="center"/>
    </xf>
    <xf numFmtId="38" fontId="40" fillId="5" borderId="51" xfId="2" applyFont="1" applyFill="1" applyBorder="1" applyAlignment="1">
      <alignment horizontal="right" vertical="center"/>
    </xf>
    <xf numFmtId="0" fontId="38" fillId="23" borderId="51" xfId="0" applyFont="1" applyFill="1" applyBorder="1" applyAlignment="1">
      <alignment horizontal="left" vertical="center"/>
    </xf>
    <xf numFmtId="0" fontId="40" fillId="23" borderId="51" xfId="0" applyFont="1" applyFill="1" applyBorder="1" applyAlignment="1">
      <alignment horizontal="left" vertical="center"/>
    </xf>
    <xf numFmtId="0" fontId="9" fillId="23" borderId="7" xfId="0" applyFont="1" applyFill="1" applyBorder="1" applyAlignment="1">
      <alignment horizontal="left" vertical="center"/>
    </xf>
    <xf numFmtId="0" fontId="0" fillId="23" borderId="7" xfId="0" applyFill="1" applyBorder="1" applyAlignment="1">
      <alignment horizontal="left" vertical="center"/>
    </xf>
    <xf numFmtId="0" fontId="9" fillId="0" borderId="9" xfId="0" applyFont="1" applyBorder="1" applyAlignment="1">
      <alignment horizontal="center" vertical="center"/>
    </xf>
    <xf numFmtId="0" fontId="0" fillId="0" borderId="6" xfId="0" applyBorder="1" applyAlignment="1">
      <alignment horizontal="center" vertical="center"/>
    </xf>
    <xf numFmtId="0" fontId="9" fillId="0" borderId="155" xfId="0" applyFont="1" applyBorder="1" applyAlignment="1">
      <alignment horizontal="center" vertical="center"/>
    </xf>
    <xf numFmtId="0" fontId="0" fillId="0" borderId="35" xfId="0" applyBorder="1" applyAlignment="1">
      <alignment horizontal="center" vertical="center"/>
    </xf>
    <xf numFmtId="0" fontId="0" fillId="0" borderId="50" xfId="0" applyBorder="1" applyAlignment="1">
      <alignment horizontal="center" vertical="center"/>
    </xf>
    <xf numFmtId="0" fontId="9" fillId="0" borderId="249" xfId="0" applyFont="1" applyBorder="1" applyAlignment="1">
      <alignment horizontal="center" vertical="center"/>
    </xf>
    <xf numFmtId="0" fontId="0" fillId="0" borderId="249" xfId="0" applyBorder="1" applyAlignment="1">
      <alignment horizontal="center" vertical="center"/>
    </xf>
    <xf numFmtId="38" fontId="38" fillId="5" borderId="249" xfId="2" applyFont="1" applyFill="1" applyBorder="1" applyAlignment="1">
      <alignment horizontal="right" vertical="center"/>
    </xf>
    <xf numFmtId="38" fontId="40" fillId="5" borderId="249" xfId="2" applyFont="1" applyFill="1" applyBorder="1" applyAlignment="1">
      <alignment horizontal="right" vertical="center"/>
    </xf>
    <xf numFmtId="0" fontId="9" fillId="0" borderId="249" xfId="0" applyFont="1" applyFill="1" applyBorder="1" applyAlignment="1">
      <alignment horizontal="left" vertical="center"/>
    </xf>
    <xf numFmtId="0" fontId="0" fillId="0" borderId="249" xfId="0" applyFill="1" applyBorder="1" applyAlignment="1">
      <alignment horizontal="left" vertical="center"/>
    </xf>
    <xf numFmtId="0" fontId="0" fillId="0" borderId="48" xfId="0" applyBorder="1" applyAlignment="1">
      <alignment horizontal="center" vertical="center"/>
    </xf>
    <xf numFmtId="0" fontId="9" fillId="0" borderId="153" xfId="0" applyFont="1" applyBorder="1" applyAlignment="1">
      <alignment horizontal="center" vertical="center"/>
    </xf>
    <xf numFmtId="0" fontId="0" fillId="0" borderId="154" xfId="0" applyBorder="1" applyAlignment="1">
      <alignment horizontal="center" vertical="center"/>
    </xf>
    <xf numFmtId="0" fontId="0" fillId="0" borderId="49" xfId="0" applyBorder="1" applyAlignment="1">
      <alignment horizontal="center" vertical="center"/>
    </xf>
    <xf numFmtId="0" fontId="9" fillId="0" borderId="3" xfId="0" applyFont="1" applyBorder="1" applyAlignment="1">
      <alignment horizontal="center" vertical="center"/>
    </xf>
    <xf numFmtId="38" fontId="38" fillId="5" borderId="5" xfId="2" applyFont="1" applyFill="1" applyBorder="1" applyAlignment="1">
      <alignment horizontal="right" vertical="center"/>
    </xf>
    <xf numFmtId="38" fontId="38" fillId="5" borderId="12" xfId="2" applyFont="1" applyFill="1" applyBorder="1" applyAlignment="1">
      <alignment horizontal="right" vertical="center"/>
    </xf>
    <xf numFmtId="38" fontId="38" fillId="5" borderId="13" xfId="2" applyFont="1" applyFill="1" applyBorder="1" applyAlignment="1">
      <alignment horizontal="right" vertical="center"/>
    </xf>
    <xf numFmtId="0" fontId="48" fillId="0" borderId="5" xfId="0" applyFont="1" applyFill="1" applyBorder="1" applyAlignment="1">
      <alignment horizontal="center" vertical="center"/>
    </xf>
    <xf numFmtId="0" fontId="48" fillId="0" borderId="12" xfId="0" applyFont="1" applyFill="1" applyBorder="1" applyAlignment="1">
      <alignment horizontal="center" vertical="center"/>
    </xf>
    <xf numFmtId="0" fontId="9" fillId="23" borderId="12" xfId="0" applyFont="1" applyFill="1" applyBorder="1" applyAlignment="1">
      <alignment horizontal="right" vertical="center"/>
    </xf>
    <xf numFmtId="0" fontId="9" fillId="23" borderId="13" xfId="0" applyFont="1" applyFill="1" applyBorder="1" applyAlignment="1">
      <alignment horizontal="right" vertical="center"/>
    </xf>
    <xf numFmtId="0" fontId="38" fillId="7" borderId="11" xfId="0" applyFont="1" applyFill="1" applyBorder="1" applyAlignment="1">
      <alignment horizontal="center" vertical="center"/>
    </xf>
    <xf numFmtId="0" fontId="40" fillId="7" borderId="0" xfId="0" applyFont="1" applyFill="1" applyAlignment="1">
      <alignment horizontal="center" vertical="center"/>
    </xf>
    <xf numFmtId="38" fontId="38" fillId="7" borderId="157" xfId="2" applyFont="1" applyFill="1" applyBorder="1" applyAlignment="1">
      <alignment horizontal="right" vertical="center"/>
    </xf>
    <xf numFmtId="38" fontId="40" fillId="7" borderId="0" xfId="2" applyFont="1" applyFill="1" applyBorder="1" applyAlignment="1">
      <alignment horizontal="right" vertical="center"/>
    </xf>
    <xf numFmtId="38" fontId="40" fillId="7" borderId="158" xfId="2" applyFont="1" applyFill="1" applyBorder="1" applyAlignment="1">
      <alignment horizontal="right" vertical="center"/>
    </xf>
    <xf numFmtId="38" fontId="40" fillId="7" borderId="8" xfId="2" applyFont="1" applyFill="1" applyBorder="1" applyAlignment="1">
      <alignment horizontal="right" vertical="center"/>
    </xf>
    <xf numFmtId="38" fontId="38" fillId="7" borderId="11" xfId="2" applyFont="1" applyFill="1" applyBorder="1" applyAlignment="1">
      <alignment horizontal="right" vertical="center"/>
    </xf>
    <xf numFmtId="38" fontId="38" fillId="5" borderId="0" xfId="2" applyFont="1" applyFill="1" applyBorder="1" applyAlignment="1">
      <alignment horizontal="right" vertical="center"/>
    </xf>
    <xf numFmtId="38" fontId="40" fillId="5" borderId="0" xfId="2" applyFont="1" applyFill="1" applyBorder="1" applyAlignment="1">
      <alignment horizontal="right" vertical="center"/>
    </xf>
    <xf numFmtId="38" fontId="40" fillId="5" borderId="8" xfId="2" applyFont="1" applyFill="1" applyBorder="1" applyAlignment="1">
      <alignment horizontal="right" vertical="center"/>
    </xf>
    <xf numFmtId="38" fontId="38" fillId="5" borderId="11" xfId="2" applyFont="1" applyFill="1" applyBorder="1" applyAlignment="1">
      <alignment horizontal="right" vertical="center"/>
    </xf>
    <xf numFmtId="0" fontId="0" fillId="0" borderId="12" xfId="0" applyBorder="1" applyAlignment="1">
      <alignment horizontal="center" vertical="center"/>
    </xf>
    <xf numFmtId="0" fontId="9" fillId="0" borderId="156" xfId="0" applyFont="1" applyBorder="1" applyAlignment="1">
      <alignment horizontal="center" vertical="center"/>
    </xf>
    <xf numFmtId="0" fontId="0" fillId="0" borderId="30" xfId="0" applyBorder="1" applyAlignment="1">
      <alignment horizontal="center" vertical="center"/>
    </xf>
    <xf numFmtId="0" fontId="0" fillId="0" borderId="13" xfId="0" applyBorder="1" applyAlignment="1">
      <alignment horizontal="center" vertical="center"/>
    </xf>
    <xf numFmtId="0" fontId="9" fillId="0" borderId="116" xfId="0" applyFont="1" applyFill="1" applyBorder="1" applyAlignment="1">
      <alignment horizontal="center" vertical="center"/>
    </xf>
    <xf numFmtId="0" fontId="0" fillId="0" borderId="120" xfId="0" applyFill="1" applyBorder="1" applyAlignment="1">
      <alignment horizontal="center" vertical="center"/>
    </xf>
    <xf numFmtId="38" fontId="38" fillId="5" borderId="159" xfId="2" applyFont="1" applyFill="1" applyBorder="1" applyAlignment="1">
      <alignment horizontal="right" vertical="center"/>
    </xf>
    <xf numFmtId="38" fontId="40" fillId="5" borderId="120" xfId="2" applyFont="1" applyFill="1" applyBorder="1" applyAlignment="1">
      <alignment horizontal="right" vertical="center"/>
    </xf>
    <xf numFmtId="38" fontId="40" fillId="5" borderId="160" xfId="2" applyFont="1" applyFill="1" applyBorder="1" applyAlignment="1">
      <alignment horizontal="right" vertical="center"/>
    </xf>
    <xf numFmtId="38" fontId="40" fillId="5" borderId="117" xfId="2" applyFont="1" applyFill="1" applyBorder="1" applyAlignment="1">
      <alignment horizontal="right" vertical="center"/>
    </xf>
    <xf numFmtId="38" fontId="38" fillId="5" borderId="116" xfId="2" applyFont="1" applyFill="1" applyBorder="1" applyAlignment="1">
      <alignment horizontal="right" vertical="center"/>
    </xf>
    <xf numFmtId="38" fontId="38" fillId="5" borderId="120" xfId="2" applyFont="1" applyFill="1" applyBorder="1" applyAlignment="1">
      <alignment horizontal="right" vertical="center"/>
    </xf>
    <xf numFmtId="0" fontId="9" fillId="7" borderId="11" xfId="0" applyFont="1" applyFill="1" applyBorder="1" applyAlignment="1">
      <alignment horizontal="center" vertical="center"/>
    </xf>
    <xf numFmtId="0" fontId="0" fillId="7" borderId="0" xfId="0" applyFill="1" applyAlignment="1">
      <alignment horizontal="center" vertical="center"/>
    </xf>
    <xf numFmtId="38" fontId="9" fillId="7" borderId="157" xfId="2" applyFont="1" applyFill="1" applyBorder="1" applyAlignment="1">
      <alignment horizontal="right" vertical="center"/>
    </xf>
    <xf numFmtId="38" fontId="0" fillId="7" borderId="0" xfId="2" applyFont="1" applyFill="1" applyBorder="1" applyAlignment="1">
      <alignment horizontal="right" vertical="center"/>
    </xf>
    <xf numFmtId="38" fontId="0" fillId="7" borderId="158" xfId="2" applyFont="1" applyFill="1" applyBorder="1" applyAlignment="1">
      <alignment horizontal="right" vertical="center"/>
    </xf>
    <xf numFmtId="38" fontId="0" fillId="7" borderId="8" xfId="2" applyFont="1" applyFill="1" applyBorder="1" applyAlignment="1">
      <alignment horizontal="right" vertical="center"/>
    </xf>
    <xf numFmtId="38" fontId="9" fillId="7" borderId="11" xfId="2" applyFont="1" applyFill="1" applyBorder="1" applyAlignment="1">
      <alignment horizontal="right" vertical="center"/>
    </xf>
    <xf numFmtId="38" fontId="9" fillId="5" borderId="11" xfId="2" applyFont="1" applyFill="1" applyBorder="1" applyAlignment="1">
      <alignment horizontal="right" vertical="center"/>
    </xf>
    <xf numFmtId="38" fontId="0" fillId="5" borderId="0" xfId="2" applyFont="1" applyFill="1" applyBorder="1" applyAlignment="1">
      <alignment horizontal="right" vertical="center"/>
    </xf>
    <xf numFmtId="38" fontId="0" fillId="5" borderId="8" xfId="2" applyFont="1" applyFill="1" applyBorder="1" applyAlignment="1">
      <alignment horizontal="right" vertical="center"/>
    </xf>
    <xf numFmtId="0" fontId="9" fillId="23" borderId="47" xfId="0" applyFont="1" applyFill="1" applyBorder="1" applyAlignment="1">
      <alignment horizontal="center" vertical="center"/>
    </xf>
    <xf numFmtId="0" fontId="9" fillId="23" borderId="48" xfId="0" applyFont="1" applyFill="1" applyBorder="1" applyAlignment="1">
      <alignment horizontal="center" vertical="center"/>
    </xf>
    <xf numFmtId="0" fontId="9" fillId="23" borderId="49" xfId="0" applyFont="1" applyFill="1" applyBorder="1" applyAlignment="1">
      <alignment horizontal="center" vertical="center"/>
    </xf>
    <xf numFmtId="0" fontId="39" fillId="0" borderId="6" xfId="0" applyFont="1" applyBorder="1" applyAlignment="1">
      <alignment horizontal="left" vertical="center" wrapText="1"/>
    </xf>
    <xf numFmtId="0" fontId="9" fillId="0" borderId="47" xfId="0" applyFont="1" applyBorder="1" applyAlignment="1">
      <alignment horizontal="left" vertical="center"/>
    </xf>
    <xf numFmtId="0" fontId="9" fillId="0" borderId="48" xfId="0" applyFont="1" applyBorder="1" applyAlignment="1">
      <alignment horizontal="left" vertical="center"/>
    </xf>
    <xf numFmtId="0" fontId="9" fillId="0" borderId="49" xfId="0" applyFont="1" applyBorder="1" applyAlignment="1">
      <alignment horizontal="left" vertical="center"/>
    </xf>
    <xf numFmtId="0" fontId="138" fillId="0" borderId="0" xfId="6" applyFont="1" applyAlignment="1">
      <alignment horizontal="left" vertical="top" wrapText="1"/>
    </xf>
    <xf numFmtId="0" fontId="138" fillId="0" borderId="0" xfId="6" applyFont="1" applyAlignment="1">
      <alignment horizontal="left" vertical="top"/>
    </xf>
    <xf numFmtId="0" fontId="5" fillId="2" borderId="44" xfId="6" applyFont="1" applyFill="1" applyBorder="1" applyAlignment="1">
      <alignment horizontal="center" vertical="center" wrapText="1"/>
    </xf>
    <xf numFmtId="0" fontId="5" fillId="2" borderId="44" xfId="6" applyFont="1" applyFill="1" applyBorder="1" applyAlignment="1">
      <alignment horizontal="center" vertical="center"/>
    </xf>
    <xf numFmtId="0" fontId="5" fillId="2" borderId="140" xfId="6" applyFont="1" applyFill="1" applyBorder="1" applyAlignment="1">
      <alignment horizontal="center" vertical="center" wrapText="1"/>
    </xf>
    <xf numFmtId="0" fontId="5" fillId="2" borderId="200" xfId="6" applyFont="1" applyFill="1" applyBorder="1" applyAlignment="1">
      <alignment horizontal="center" vertical="center" wrapText="1"/>
    </xf>
    <xf numFmtId="0" fontId="5" fillId="2" borderId="257" xfId="6" applyFont="1" applyFill="1" applyBorder="1" applyAlignment="1">
      <alignment horizontal="center" vertical="center" wrapText="1"/>
    </xf>
    <xf numFmtId="0" fontId="5" fillId="2" borderId="98" xfId="6" applyFont="1" applyFill="1" applyBorder="1" applyAlignment="1">
      <alignment horizontal="center" vertical="center" wrapText="1"/>
    </xf>
    <xf numFmtId="0" fontId="5" fillId="2" borderId="201" xfId="6" applyFont="1" applyFill="1" applyBorder="1" applyAlignment="1">
      <alignment horizontal="center" vertical="center" wrapText="1"/>
    </xf>
    <xf numFmtId="0" fontId="5" fillId="2" borderId="258" xfId="6" applyFont="1" applyFill="1" applyBorder="1" applyAlignment="1">
      <alignment horizontal="center" vertical="center" wrapText="1"/>
    </xf>
    <xf numFmtId="0" fontId="6" fillId="0" borderId="0" xfId="6" applyFont="1">
      <alignment vertical="center"/>
    </xf>
    <xf numFmtId="0" fontId="6" fillId="0" borderId="180" xfId="6" applyFont="1" applyBorder="1" applyAlignment="1">
      <alignment vertical="center" wrapText="1"/>
    </xf>
    <xf numFmtId="0" fontId="6" fillId="0" borderId="0" xfId="6" applyFont="1" applyAlignment="1">
      <alignment vertical="center" wrapText="1"/>
    </xf>
    <xf numFmtId="203" fontId="6" fillId="0" borderId="0" xfId="6" applyNumberFormat="1" applyFont="1" applyAlignment="1">
      <alignment horizontal="center" vertical="center" wrapText="1"/>
    </xf>
    <xf numFmtId="212" fontId="6" fillId="0" borderId="0" xfId="6" applyNumberFormat="1" applyFont="1" applyAlignment="1">
      <alignment horizontal="center" vertical="center" shrinkToFit="1"/>
    </xf>
    <xf numFmtId="0" fontId="6" fillId="0" borderId="0" xfId="6" applyFont="1" applyAlignment="1">
      <alignment horizontal="center" vertical="center" wrapText="1"/>
    </xf>
    <xf numFmtId="0" fontId="132" fillId="0" borderId="11" xfId="18" applyFont="1" applyBorder="1">
      <alignment vertical="center"/>
    </xf>
    <xf numFmtId="0" fontId="132" fillId="0" borderId="0" xfId="18" applyFont="1">
      <alignment vertical="center"/>
    </xf>
    <xf numFmtId="0" fontId="132" fillId="0" borderId="8" xfId="18" applyFont="1" applyBorder="1">
      <alignment vertical="center"/>
    </xf>
    <xf numFmtId="0" fontId="132" fillId="16" borderId="12" xfId="6" applyFont="1" applyFill="1" applyBorder="1" applyAlignment="1">
      <alignment horizontal="center" vertical="center"/>
    </xf>
    <xf numFmtId="0" fontId="133" fillId="21" borderId="206" xfId="5" applyFont="1" applyFill="1" applyBorder="1" applyAlignment="1">
      <alignment horizontal="center" vertical="center"/>
    </xf>
    <xf numFmtId="0" fontId="133" fillId="21" borderId="207" xfId="5" applyFont="1" applyFill="1" applyBorder="1" applyAlignment="1">
      <alignment horizontal="center" vertical="center"/>
    </xf>
    <xf numFmtId="0" fontId="133" fillId="21" borderId="179" xfId="5" applyFont="1" applyFill="1" applyBorder="1" applyAlignment="1">
      <alignment horizontal="center" vertical="center"/>
    </xf>
    <xf numFmtId="0" fontId="122" fillId="21" borderId="208" xfId="6" applyFont="1" applyFill="1" applyBorder="1" applyAlignment="1">
      <alignment vertical="center" wrapText="1"/>
    </xf>
    <xf numFmtId="0" fontId="122" fillId="21" borderId="203" xfId="6" applyFont="1" applyFill="1" applyBorder="1" applyAlignment="1">
      <alignment vertical="center" wrapText="1"/>
    </xf>
    <xf numFmtId="0" fontId="132" fillId="0" borderId="8" xfId="6" applyFont="1" applyBorder="1" applyAlignment="1">
      <alignment vertical="center" wrapText="1"/>
    </xf>
    <xf numFmtId="0" fontId="133" fillId="5" borderId="210" xfId="5" applyFont="1" applyFill="1" applyBorder="1" applyAlignment="1">
      <alignment horizontal="center" vertical="center"/>
    </xf>
    <xf numFmtId="0" fontId="133" fillId="5" borderId="211" xfId="5" applyFont="1" applyFill="1" applyBorder="1" applyAlignment="1">
      <alignment horizontal="center" vertical="center"/>
    </xf>
    <xf numFmtId="0" fontId="132" fillId="0" borderId="11" xfId="18" applyFont="1" applyBorder="1" applyAlignment="1">
      <alignment horizontal="left" vertical="center" indent="1"/>
    </xf>
    <xf numFmtId="0" fontId="132" fillId="0" borderId="0" xfId="18" applyFont="1" applyAlignment="1">
      <alignment horizontal="left" vertical="center" indent="1"/>
    </xf>
    <xf numFmtId="0" fontId="132" fillId="0" borderId="8" xfId="18" applyFont="1" applyBorder="1" applyAlignment="1">
      <alignment horizontal="left" vertical="center" indent="1"/>
    </xf>
    <xf numFmtId="0" fontId="136" fillId="0" borderId="11" xfId="18" applyFont="1" applyBorder="1" applyAlignment="1">
      <alignment horizontal="left" vertical="center" indent="2"/>
    </xf>
    <xf numFmtId="0" fontId="136" fillId="0" borderId="0" xfId="18" applyFont="1" applyAlignment="1">
      <alignment horizontal="left" vertical="center" indent="2"/>
    </xf>
    <xf numFmtId="0" fontId="136" fillId="0" borderId="8" xfId="18" applyFont="1" applyBorder="1" applyAlignment="1">
      <alignment horizontal="left" vertical="center" indent="2"/>
    </xf>
    <xf numFmtId="0" fontId="136" fillId="0" borderId="11" xfId="18" applyFont="1" applyBorder="1">
      <alignment vertical="center"/>
    </xf>
    <xf numFmtId="0" fontId="136" fillId="0" borderId="0" xfId="18" applyFont="1">
      <alignment vertical="center"/>
    </xf>
    <xf numFmtId="0" fontId="136" fillId="0" borderId="8" xfId="18" applyFont="1" applyBorder="1">
      <alignment vertical="center"/>
    </xf>
    <xf numFmtId="0" fontId="108" fillId="0" borderId="0" xfId="6" applyFont="1" applyAlignment="1">
      <alignment horizontal="left" vertical="center"/>
    </xf>
    <xf numFmtId="0" fontId="7" fillId="0" borderId="0" xfId="6" applyFont="1" applyAlignment="1">
      <alignment horizontal="center" vertical="center"/>
    </xf>
    <xf numFmtId="38" fontId="6" fillId="5" borderId="47" xfId="2" applyFont="1" applyFill="1" applyBorder="1" applyAlignment="1">
      <alignment horizontal="right" vertical="center"/>
    </xf>
    <xf numFmtId="38" fontId="6" fillId="5" borderId="49" xfId="2" applyFont="1" applyFill="1" applyBorder="1" applyAlignment="1">
      <alignment horizontal="right" vertical="center"/>
    </xf>
    <xf numFmtId="38" fontId="6" fillId="5" borderId="89" xfId="2" applyFont="1" applyFill="1" applyBorder="1" applyAlignment="1">
      <alignment horizontal="right" vertical="center"/>
    </xf>
    <xf numFmtId="38" fontId="6" fillId="5" borderId="109" xfId="2" applyFont="1" applyFill="1" applyBorder="1" applyAlignment="1">
      <alignment horizontal="right" vertical="center"/>
    </xf>
    <xf numFmtId="38" fontId="6" fillId="5" borderId="247" xfId="2" applyFont="1" applyFill="1" applyBorder="1" applyAlignment="1">
      <alignment horizontal="right" vertical="center"/>
    </xf>
    <xf numFmtId="38" fontId="6" fillId="5" borderId="121" xfId="2" applyFont="1" applyFill="1" applyBorder="1" applyAlignment="1">
      <alignment horizontal="right" vertical="center"/>
    </xf>
    <xf numFmtId="0" fontId="138" fillId="0" borderId="0" xfId="6" applyFont="1" applyAlignment="1">
      <alignment vertical="center" wrapText="1"/>
    </xf>
    <xf numFmtId="0" fontId="13" fillId="0" borderId="0" xfId="6" applyFont="1" applyAlignment="1">
      <alignment vertical="center" wrapText="1"/>
    </xf>
    <xf numFmtId="38" fontId="6" fillId="23" borderId="47" xfId="2" applyFont="1" applyFill="1" applyBorder="1" applyAlignment="1">
      <alignment horizontal="left" vertical="center"/>
    </xf>
    <xf numFmtId="38" fontId="6" fillId="23" borderId="48" xfId="2" applyFont="1" applyFill="1" applyBorder="1" applyAlignment="1">
      <alignment horizontal="left" vertical="center"/>
    </xf>
    <xf numFmtId="38" fontId="6" fillId="23" borderId="49" xfId="2" applyFont="1" applyFill="1" applyBorder="1" applyAlignment="1">
      <alignment horizontal="left" vertical="center"/>
    </xf>
    <xf numFmtId="38" fontId="6" fillId="23" borderId="9" xfId="2" applyFont="1" applyFill="1" applyBorder="1" applyAlignment="1">
      <alignment horizontal="left" vertical="center"/>
    </xf>
    <xf numFmtId="38" fontId="6" fillId="23" borderId="6" xfId="2" applyFont="1" applyFill="1" applyBorder="1" applyAlignment="1">
      <alignment horizontal="left" vertical="center"/>
    </xf>
    <xf numFmtId="38" fontId="6" fillId="23" borderId="50" xfId="2" applyFont="1" applyFill="1" applyBorder="1" applyAlignment="1">
      <alignment horizontal="left" vertical="center"/>
    </xf>
    <xf numFmtId="203" fontId="118" fillId="0" borderId="145" xfId="9" applyNumberFormat="1" applyFont="1" applyBorder="1" applyAlignment="1">
      <alignment horizontal="center" vertical="center"/>
    </xf>
    <xf numFmtId="203" fontId="118" fillId="0" borderId="198" xfId="9" applyNumberFormat="1" applyFont="1" applyBorder="1" applyAlignment="1">
      <alignment horizontal="center" vertical="center"/>
    </xf>
    <xf numFmtId="0" fontId="112" fillId="3" borderId="144" xfId="0" applyFont="1" applyFill="1" applyBorder="1" applyAlignment="1">
      <alignment horizontal="center" vertical="center" shrinkToFit="1"/>
    </xf>
    <xf numFmtId="0" fontId="112" fillId="3" borderId="196" xfId="0" applyFont="1" applyFill="1" applyBorder="1" applyAlignment="1">
      <alignment horizontal="center" vertical="center" shrinkToFit="1"/>
    </xf>
    <xf numFmtId="0" fontId="112" fillId="3" borderId="199" xfId="0" applyFont="1" applyFill="1" applyBorder="1" applyAlignment="1">
      <alignment horizontal="center" vertical="center" shrinkToFit="1"/>
    </xf>
    <xf numFmtId="203" fontId="118" fillId="0" borderId="37" xfId="9" applyNumberFormat="1" applyFont="1" applyBorder="1" applyAlignment="1">
      <alignment horizontal="center" vertical="center"/>
    </xf>
    <xf numFmtId="0" fontId="0" fillId="0" borderId="38" xfId="0" applyBorder="1" applyAlignment="1">
      <alignment horizontal="center" vertical="center"/>
    </xf>
    <xf numFmtId="203" fontId="118" fillId="0" borderId="66" xfId="9" applyNumberFormat="1" applyFont="1" applyBorder="1" applyAlignment="1">
      <alignment horizontal="center" vertical="center"/>
    </xf>
    <xf numFmtId="0" fontId="0" fillId="0" borderId="57" xfId="0" applyBorder="1" applyAlignment="1">
      <alignment horizontal="center" vertical="center"/>
    </xf>
    <xf numFmtId="0" fontId="0" fillId="0" borderId="27" xfId="0" applyBorder="1" applyAlignment="1">
      <alignment horizontal="center" vertical="center"/>
    </xf>
    <xf numFmtId="0" fontId="118" fillId="3" borderId="21" xfId="9" applyFont="1" applyFill="1" applyBorder="1" applyAlignment="1">
      <alignment horizontal="center" vertical="center" wrapText="1" shrinkToFit="1" readingOrder="1"/>
    </xf>
    <xf numFmtId="0" fontId="118" fillId="3" borderId="22" xfId="9" applyFont="1" applyFill="1" applyBorder="1" applyAlignment="1">
      <alignment horizontal="center" vertical="center" wrapText="1" shrinkToFit="1" readingOrder="1"/>
    </xf>
    <xf numFmtId="0" fontId="118" fillId="3" borderId="47" xfId="9" applyFont="1" applyFill="1" applyBorder="1" applyAlignment="1">
      <alignment horizontal="center" vertical="center" wrapText="1" shrinkToFit="1" readingOrder="1"/>
    </xf>
    <xf numFmtId="0" fontId="118" fillId="3" borderId="49" xfId="9" applyFont="1" applyFill="1" applyBorder="1" applyAlignment="1">
      <alignment horizontal="center" vertical="center" wrapText="1" shrinkToFit="1" readingOrder="1"/>
    </xf>
    <xf numFmtId="0" fontId="118" fillId="3" borderId="197" xfId="9" applyFont="1" applyFill="1" applyBorder="1" applyAlignment="1">
      <alignment horizontal="center" vertical="center" wrapText="1" shrinkToFit="1" readingOrder="1"/>
    </xf>
    <xf numFmtId="38" fontId="119" fillId="5" borderId="247" xfId="2" applyFont="1" applyFill="1" applyBorder="1" applyAlignment="1">
      <alignment horizontal="right" vertical="center"/>
    </xf>
    <xf numFmtId="38" fontId="119" fillId="5" borderId="121" xfId="2" applyFont="1" applyFill="1" applyBorder="1" applyAlignment="1">
      <alignment horizontal="right" vertical="center"/>
    </xf>
    <xf numFmtId="201" fontId="115" fillId="17" borderId="180" xfId="13" applyNumberFormat="1" applyFont="1" applyFill="1" applyBorder="1" applyAlignment="1">
      <alignment horizontal="center" vertical="justify"/>
    </xf>
    <xf numFmtId="201" fontId="115" fillId="17" borderId="0" xfId="13" applyNumberFormat="1" applyFont="1" applyFill="1" applyBorder="1" applyAlignment="1">
      <alignment horizontal="center" vertical="justify"/>
    </xf>
    <xf numFmtId="0" fontId="6" fillId="3" borderId="48" xfId="0" applyFont="1" applyFill="1" applyBorder="1">
      <alignment vertical="center"/>
    </xf>
    <xf numFmtId="0" fontId="6" fillId="3" borderId="49" xfId="0" applyFont="1" applyFill="1" applyBorder="1">
      <alignment vertical="center"/>
    </xf>
    <xf numFmtId="0" fontId="119" fillId="0" borderId="47" xfId="0" applyFont="1" applyBorder="1" applyAlignment="1">
      <alignment horizontal="left" vertical="center"/>
    </xf>
    <xf numFmtId="0" fontId="119" fillId="0" borderId="48" xfId="0" applyFont="1" applyBorder="1" applyAlignment="1">
      <alignment horizontal="left" vertical="center"/>
    </xf>
    <xf numFmtId="0" fontId="118" fillId="0" borderId="79" xfId="9" applyFont="1" applyBorder="1" applyAlignment="1">
      <alignment horizontal="center" vertical="center" shrinkToFit="1"/>
    </xf>
    <xf numFmtId="0" fontId="83" fillId="0" borderId="82" xfId="0" applyFont="1" applyBorder="1" applyAlignment="1">
      <alignment horizontal="center" vertical="center"/>
    </xf>
    <xf numFmtId="203" fontId="116" fillId="0" borderId="47" xfId="9" applyNumberFormat="1" applyFont="1" applyBorder="1" applyAlignment="1">
      <alignment horizontal="center" vertical="center"/>
    </xf>
    <xf numFmtId="203" fontId="116" fillId="0" borderId="49" xfId="9" applyNumberFormat="1" applyFont="1" applyBorder="1" applyAlignment="1">
      <alignment horizontal="center" vertical="center"/>
    </xf>
    <xf numFmtId="203" fontId="114" fillId="23" borderId="47" xfId="9" applyNumberFormat="1" applyFont="1" applyFill="1" applyBorder="1" applyAlignment="1">
      <alignment horizontal="left" vertical="center"/>
    </xf>
    <xf numFmtId="203" fontId="114" fillId="23" borderId="49" xfId="9" applyNumberFormat="1" applyFont="1" applyFill="1" applyBorder="1" applyAlignment="1">
      <alignment horizontal="left" vertical="center"/>
    </xf>
    <xf numFmtId="203" fontId="114" fillId="23" borderId="9" xfId="9" applyNumberFormat="1" applyFont="1" applyFill="1" applyBorder="1" applyAlignment="1">
      <alignment horizontal="left" vertical="center"/>
    </xf>
    <xf numFmtId="203" fontId="114" fillId="23" borderId="50" xfId="9" applyNumberFormat="1" applyFont="1" applyFill="1" applyBorder="1" applyAlignment="1">
      <alignment horizontal="left" vertical="center"/>
    </xf>
    <xf numFmtId="201" fontId="115" fillId="17" borderId="142" xfId="13" applyNumberFormat="1" applyFont="1" applyFill="1" applyBorder="1" applyAlignment="1">
      <alignment horizontal="center" vertical="justify"/>
    </xf>
    <xf numFmtId="201" fontId="115" fillId="17" borderId="143" xfId="13" applyNumberFormat="1" applyFont="1" applyFill="1" applyBorder="1" applyAlignment="1">
      <alignment horizontal="center" vertical="justify"/>
    </xf>
    <xf numFmtId="0" fontId="119" fillId="3" borderId="89" xfId="0" applyFont="1" applyFill="1" applyBorder="1" applyAlignment="1">
      <alignment horizontal="center" vertical="center"/>
    </xf>
    <xf numFmtId="0" fontId="119" fillId="3" borderId="109" xfId="0" applyFont="1" applyFill="1" applyBorder="1" applyAlignment="1">
      <alignment horizontal="center" vertical="center"/>
    </xf>
    <xf numFmtId="0" fontId="6" fillId="0" borderId="245" xfId="0" applyFont="1" applyBorder="1" applyAlignment="1">
      <alignment horizontal="center" vertical="center" shrinkToFit="1"/>
    </xf>
    <xf numFmtId="0" fontId="6" fillId="0" borderId="246" xfId="0" applyFont="1" applyBorder="1" applyAlignment="1">
      <alignment horizontal="center" vertical="center" shrinkToFit="1"/>
    </xf>
    <xf numFmtId="38" fontId="6" fillId="5" borderId="87" xfId="2" applyFont="1" applyFill="1" applyBorder="1" applyAlignment="1">
      <alignment horizontal="center" vertical="center"/>
    </xf>
    <xf numFmtId="38" fontId="6" fillId="5" borderId="88" xfId="2" applyFont="1" applyFill="1" applyBorder="1" applyAlignment="1">
      <alignment horizontal="center" vertical="center"/>
    </xf>
    <xf numFmtId="38" fontId="6" fillId="5" borderId="92" xfId="2" applyFont="1" applyFill="1" applyBorder="1" applyAlignment="1">
      <alignment horizontal="right" vertical="center"/>
    </xf>
    <xf numFmtId="38" fontId="6" fillId="5" borderId="107" xfId="2" applyFont="1" applyFill="1" applyBorder="1" applyAlignment="1">
      <alignment horizontal="right" vertical="center"/>
    </xf>
    <xf numFmtId="0" fontId="13" fillId="0" borderId="0" xfId="6" applyFont="1" applyAlignment="1">
      <alignment horizontal="left" vertical="top" wrapText="1"/>
    </xf>
    <xf numFmtId="0" fontId="13" fillId="0" borderId="0" xfId="6" applyFont="1" applyAlignment="1">
      <alignment horizontal="left" vertical="top"/>
    </xf>
    <xf numFmtId="0" fontId="127" fillId="0" borderId="0" xfId="5" applyFont="1" applyAlignment="1">
      <alignment horizontal="center" vertical="center" wrapText="1"/>
    </xf>
    <xf numFmtId="0" fontId="128" fillId="0" borderId="47" xfId="5" applyFont="1" applyBorder="1" applyAlignment="1">
      <alignment horizontal="center" vertical="center" wrapText="1"/>
    </xf>
    <xf numFmtId="0" fontId="128" fillId="0" borderId="49" xfId="5" applyFont="1" applyBorder="1" applyAlignment="1">
      <alignment horizontal="center" vertical="center" wrapText="1"/>
    </xf>
    <xf numFmtId="0" fontId="130" fillId="0" borderId="46" xfId="5" applyFont="1" applyBorder="1" applyAlignment="1">
      <alignment vertical="top" wrapText="1"/>
    </xf>
    <xf numFmtId="0" fontId="128" fillId="0" borderId="51" xfId="5" applyFont="1" applyBorder="1" applyAlignment="1">
      <alignment horizontal="left" vertical="top"/>
    </xf>
    <xf numFmtId="0" fontId="128" fillId="0" borderId="7" xfId="5" applyFont="1" applyBorder="1" applyAlignment="1">
      <alignment horizontal="left" vertical="top"/>
    </xf>
    <xf numFmtId="0" fontId="128" fillId="0" borderId="51" xfId="5" applyFont="1" applyBorder="1" applyAlignment="1">
      <alignment horizontal="left" vertical="center" wrapText="1"/>
    </xf>
    <xf numFmtId="0" fontId="128" fillId="0" borderId="3" xfId="5" applyFont="1" applyBorder="1" applyAlignment="1">
      <alignment horizontal="left" vertical="center" wrapText="1"/>
    </xf>
    <xf numFmtId="0" fontId="128" fillId="0" borderId="51" xfId="5" applyFont="1" applyBorder="1" applyAlignment="1">
      <alignment horizontal="left" vertical="center"/>
    </xf>
    <xf numFmtId="0" fontId="128" fillId="0" borderId="3" xfId="5" applyFont="1" applyBorder="1" applyAlignment="1">
      <alignment horizontal="left" vertical="center"/>
    </xf>
    <xf numFmtId="0" fontId="128" fillId="20" borderId="9" xfId="5" applyFont="1" applyFill="1" applyBorder="1" applyAlignment="1">
      <alignment horizontal="center" vertical="center"/>
    </xf>
    <xf numFmtId="0" fontId="128" fillId="20" borderId="5" xfId="5" applyFont="1" applyFill="1" applyBorder="1" applyAlignment="1">
      <alignment horizontal="center" vertical="center"/>
    </xf>
    <xf numFmtId="0" fontId="128" fillId="0" borderId="47" xfId="5" applyFont="1" applyBorder="1" applyAlignment="1">
      <alignment horizontal="left" vertical="top" wrapText="1"/>
    </xf>
    <xf numFmtId="0" fontId="128" fillId="0" borderId="49" xfId="5" applyFont="1" applyBorder="1" applyAlignment="1">
      <alignment horizontal="left" vertical="top" wrapText="1"/>
    </xf>
    <xf numFmtId="0" fontId="128" fillId="0" borderId="51" xfId="5" applyFont="1" applyBorder="1" applyAlignment="1">
      <alignment horizontal="left" vertical="top" wrapText="1"/>
    </xf>
    <xf numFmtId="0" fontId="128" fillId="0" borderId="3" xfId="5" applyFont="1" applyBorder="1" applyAlignment="1">
      <alignment horizontal="left" vertical="top"/>
    </xf>
    <xf numFmtId="0" fontId="128" fillId="0" borderId="50" xfId="5" applyFont="1" applyBorder="1" applyAlignment="1">
      <alignment horizontal="left" vertical="top" wrapText="1"/>
    </xf>
    <xf numFmtId="0" fontId="128" fillId="0" borderId="8" xfId="5" applyFont="1" applyBorder="1" applyAlignment="1">
      <alignment horizontal="left" vertical="top" wrapText="1"/>
    </xf>
    <xf numFmtId="0" fontId="128" fillId="0" borderId="13" xfId="5" applyFont="1" applyBorder="1" applyAlignment="1">
      <alignment horizontal="left" vertical="top" wrapText="1"/>
    </xf>
    <xf numFmtId="0" fontId="128" fillId="20" borderId="11" xfId="5" applyFont="1" applyFill="1" applyBorder="1" applyAlignment="1">
      <alignment horizontal="center" vertical="center"/>
    </xf>
    <xf numFmtId="0" fontId="128" fillId="0" borderId="7" xfId="5" applyFont="1" applyBorder="1" applyAlignment="1">
      <alignment horizontal="left" vertical="center"/>
    </xf>
    <xf numFmtId="0" fontId="128" fillId="0" borderId="51" xfId="5" applyFont="1" applyBorder="1" applyAlignment="1">
      <alignment vertical="top" wrapText="1"/>
    </xf>
    <xf numFmtId="0" fontId="128" fillId="0" borderId="3" xfId="5" applyFont="1" applyBorder="1" applyAlignment="1">
      <alignment vertical="top" wrapText="1"/>
    </xf>
    <xf numFmtId="0" fontId="128" fillId="0" borderId="51" xfId="5" applyFont="1" applyBorder="1">
      <alignment vertical="center"/>
    </xf>
    <xf numFmtId="0" fontId="128" fillId="0" borderId="3" xfId="5" applyFont="1" applyBorder="1">
      <alignment vertical="center"/>
    </xf>
    <xf numFmtId="0" fontId="128" fillId="20" borderId="51" xfId="5" applyFont="1" applyFill="1" applyBorder="1" applyAlignment="1">
      <alignment horizontal="center" vertical="center"/>
    </xf>
    <xf numFmtId="0" fontId="128" fillId="20" borderId="3" xfId="5" applyFont="1" applyFill="1" applyBorder="1" applyAlignment="1">
      <alignment horizontal="center" vertical="center"/>
    </xf>
    <xf numFmtId="0" fontId="128" fillId="20" borderId="51" xfId="5" applyFont="1" applyFill="1" applyBorder="1" applyAlignment="1">
      <alignment horizontal="center" vertical="center" wrapText="1"/>
    </xf>
    <xf numFmtId="0" fontId="128" fillId="20" borderId="3" xfId="5" applyFont="1" applyFill="1" applyBorder="1" applyAlignment="1">
      <alignment horizontal="center" vertical="center" wrapText="1"/>
    </xf>
    <xf numFmtId="0" fontId="128" fillId="0" borderId="51" xfId="5" applyFont="1" applyBorder="1" applyAlignment="1">
      <alignment horizontal="left" vertical="center" wrapText="1" shrinkToFit="1"/>
    </xf>
    <xf numFmtId="0" fontId="128" fillId="0" borderId="3" xfId="5" applyFont="1" applyBorder="1" applyAlignment="1">
      <alignment horizontal="left" vertical="center" wrapText="1" shrinkToFit="1"/>
    </xf>
    <xf numFmtId="0" fontId="130" fillId="0" borderId="46" xfId="5" applyFont="1" applyBorder="1" applyAlignment="1">
      <alignment vertical="top"/>
    </xf>
    <xf numFmtId="0" fontId="128" fillId="0" borderId="7" xfId="5" applyFont="1" applyBorder="1" applyAlignment="1">
      <alignment horizontal="left" vertical="top" wrapText="1"/>
    </xf>
    <xf numFmtId="0" fontId="128" fillId="0" borderId="3" xfId="5" applyFont="1" applyBorder="1" applyAlignment="1">
      <alignment horizontal="left" vertical="top" wrapText="1"/>
    </xf>
    <xf numFmtId="0" fontId="128" fillId="0" borderId="7" xfId="5" applyFont="1" applyBorder="1" applyAlignment="1">
      <alignment horizontal="left" vertical="center" wrapText="1"/>
    </xf>
    <xf numFmtId="0" fontId="128" fillId="20" borderId="7" xfId="5" applyFont="1" applyFill="1" applyBorder="1" applyAlignment="1">
      <alignment horizontal="center" vertical="center" wrapText="1"/>
    </xf>
    <xf numFmtId="0" fontId="128" fillId="0" borderId="51" xfId="5" applyFont="1" applyBorder="1" applyAlignment="1">
      <alignment vertical="center" wrapText="1"/>
    </xf>
    <xf numFmtId="0" fontId="128" fillId="0" borderId="7" xfId="5" applyFont="1" applyBorder="1" applyAlignment="1">
      <alignment vertical="center" wrapText="1"/>
    </xf>
    <xf numFmtId="0" fontId="128" fillId="0" borderId="3" xfId="5" applyFont="1" applyBorder="1" applyAlignment="1">
      <alignment vertical="center" wrapText="1"/>
    </xf>
    <xf numFmtId="0" fontId="128" fillId="0" borderId="9" xfId="5" applyFont="1" applyBorder="1" applyAlignment="1">
      <alignment horizontal="left" vertical="top" wrapText="1"/>
    </xf>
    <xf numFmtId="0" fontId="128" fillId="0" borderId="11" xfId="5" applyFont="1" applyBorder="1" applyAlignment="1">
      <alignment horizontal="left" vertical="top" wrapText="1"/>
    </xf>
    <xf numFmtId="0" fontId="128" fillId="0" borderId="5" xfId="5" applyFont="1" applyBorder="1" applyAlignment="1">
      <alignment horizontal="left" vertical="top" wrapText="1"/>
    </xf>
    <xf numFmtId="0" fontId="130" fillId="0" borderId="46" xfId="5" applyFont="1" applyBorder="1" applyAlignment="1">
      <alignment horizontal="center" vertical="center"/>
    </xf>
    <xf numFmtId="0" fontId="128" fillId="0" borderId="51" xfId="5" applyFont="1" applyBorder="1" applyAlignment="1">
      <alignment horizontal="center" vertical="center" wrapText="1"/>
    </xf>
    <xf numFmtId="0" fontId="128" fillId="0" borderId="46" xfId="5" applyFont="1" applyBorder="1" applyAlignment="1">
      <alignment horizontal="center" vertical="center" wrapText="1"/>
    </xf>
    <xf numFmtId="0" fontId="128" fillId="0" borderId="9" xfId="5" applyFont="1" applyBorder="1" applyAlignment="1">
      <alignment horizontal="center" vertical="center" wrapText="1"/>
    </xf>
    <xf numFmtId="0" fontId="128" fillId="0" borderId="5" xfId="5" applyFont="1" applyBorder="1" applyAlignment="1">
      <alignment horizontal="center" vertical="center" wrapText="1"/>
    </xf>
    <xf numFmtId="0" fontId="129" fillId="20" borderId="51" xfId="5" applyFont="1" applyFill="1" applyBorder="1" applyAlignment="1">
      <alignment horizontal="center" vertical="center" wrapText="1"/>
    </xf>
    <xf numFmtId="0" fontId="129" fillId="20" borderId="3" xfId="5" applyFont="1" applyFill="1" applyBorder="1" applyAlignment="1">
      <alignment horizontal="center" vertical="center" wrapText="1"/>
    </xf>
    <xf numFmtId="0" fontId="128" fillId="0" borderId="46" xfId="5" applyFont="1" applyBorder="1" applyAlignment="1">
      <alignment horizontal="left" vertical="top" wrapText="1"/>
    </xf>
    <xf numFmtId="0" fontId="128" fillId="0" borderId="7" xfId="5" applyFont="1" applyBorder="1" applyAlignment="1">
      <alignment vertical="top" wrapText="1"/>
    </xf>
    <xf numFmtId="0" fontId="128" fillId="0" borderId="9" xfId="5" applyFont="1" applyBorder="1" applyAlignment="1">
      <alignment vertical="top"/>
    </xf>
    <xf numFmtId="0" fontId="128" fillId="0" borderId="50" xfId="5" applyFont="1" applyBorder="1" applyAlignment="1">
      <alignment vertical="top"/>
    </xf>
    <xf numFmtId="0" fontId="128" fillId="0" borderId="11" xfId="5" applyFont="1" applyBorder="1" applyAlignment="1">
      <alignment vertical="top"/>
    </xf>
    <xf numFmtId="0" fontId="128" fillId="0" borderId="8" xfId="5" applyFont="1" applyBorder="1" applyAlignment="1">
      <alignment vertical="top"/>
    </xf>
    <xf numFmtId="0" fontId="128" fillId="0" borderId="5" xfId="5" applyFont="1" applyBorder="1" applyAlignment="1">
      <alignment vertical="top"/>
    </xf>
    <xf numFmtId="0" fontId="128" fillId="0" borderId="13" xfId="5" applyFont="1" applyBorder="1" applyAlignment="1">
      <alignment vertical="top"/>
    </xf>
    <xf numFmtId="0" fontId="130" fillId="0" borderId="51" xfId="5" applyFont="1" applyBorder="1" applyAlignment="1">
      <alignment horizontal="center" vertical="center"/>
    </xf>
    <xf numFmtId="0" fontId="130" fillId="0" borderId="3" xfId="5" applyFont="1" applyBorder="1" applyAlignment="1">
      <alignment horizontal="center" vertical="center"/>
    </xf>
    <xf numFmtId="0" fontId="130" fillId="0" borderId="46" xfId="5" applyFont="1" applyBorder="1" applyAlignment="1">
      <alignment horizontal="left" vertical="top"/>
    </xf>
    <xf numFmtId="0" fontId="128" fillId="20" borderId="7" xfId="5" applyFont="1" applyFill="1" applyBorder="1" applyAlignment="1">
      <alignment horizontal="center" vertical="center"/>
    </xf>
    <xf numFmtId="0" fontId="5" fillId="7" borderId="47" xfId="13" applyFont="1" applyFill="1" applyBorder="1" applyAlignment="1">
      <alignment vertical="center" wrapText="1"/>
    </xf>
    <xf numFmtId="0" fontId="5" fillId="7" borderId="48" xfId="13" applyFont="1" applyFill="1" applyBorder="1" applyAlignment="1">
      <alignment vertical="center" wrapText="1"/>
    </xf>
    <xf numFmtId="0" fontId="6" fillId="0" borderId="12" xfId="6" applyFont="1" applyBorder="1" applyAlignment="1">
      <alignment horizontal="left" vertical="center"/>
    </xf>
    <xf numFmtId="0" fontId="13" fillId="0" borderId="0" xfId="6" applyFont="1">
      <alignment vertical="center"/>
    </xf>
    <xf numFmtId="0" fontId="6" fillId="2" borderId="103" xfId="13" applyFont="1" applyFill="1" applyBorder="1" applyAlignment="1">
      <alignment horizontal="center" vertical="center" wrapText="1"/>
    </xf>
    <xf numFmtId="0" fontId="6" fillId="2" borderId="104" xfId="13" applyFont="1" applyFill="1" applyBorder="1" applyAlignment="1">
      <alignment horizontal="center" vertical="center" wrapText="1"/>
    </xf>
    <xf numFmtId="0" fontId="5" fillId="7" borderId="5" xfId="13" applyFont="1" applyFill="1" applyBorder="1" applyAlignment="1">
      <alignment vertical="center" wrapText="1"/>
    </xf>
    <xf numFmtId="0" fontId="5" fillId="7" borderId="12" xfId="13" applyFont="1" applyFill="1" applyBorder="1" applyAlignment="1">
      <alignment vertical="center" wrapText="1"/>
    </xf>
    <xf numFmtId="0" fontId="5" fillId="7" borderId="172" xfId="13" applyFont="1" applyFill="1" applyBorder="1" applyAlignment="1">
      <alignment vertical="center" wrapText="1"/>
    </xf>
    <xf numFmtId="0" fontId="5" fillId="7" borderId="173" xfId="13" applyFont="1" applyFill="1" applyBorder="1" applyAlignment="1">
      <alignment vertical="center" wrapText="1"/>
    </xf>
    <xf numFmtId="0" fontId="5" fillId="7" borderId="178" xfId="13" applyFont="1" applyFill="1" applyBorder="1" applyAlignment="1">
      <alignment vertical="center" wrapText="1"/>
    </xf>
    <xf numFmtId="0" fontId="5" fillId="7" borderId="179" xfId="13" applyFont="1" applyFill="1" applyBorder="1" applyAlignment="1">
      <alignment vertical="center" wrapText="1"/>
    </xf>
    <xf numFmtId="0" fontId="5" fillId="0" borderId="46" xfId="13" applyFont="1" applyBorder="1"/>
    <xf numFmtId="38" fontId="5" fillId="4" borderId="87" xfId="2" applyFont="1" applyFill="1" applyBorder="1" applyAlignment="1">
      <alignment horizontal="right" vertical="center" wrapText="1"/>
    </xf>
    <xf numFmtId="38" fontId="5" fillId="4" borderId="88" xfId="2" applyFont="1" applyFill="1" applyBorder="1" applyAlignment="1">
      <alignment horizontal="right" vertical="center" wrapText="1"/>
    </xf>
    <xf numFmtId="0" fontId="6" fillId="0" borderId="182" xfId="13" applyFont="1" applyBorder="1" applyAlignment="1">
      <alignment vertical="center"/>
    </xf>
    <xf numFmtId="0" fontId="6" fillId="0" borderId="183" xfId="13" applyFont="1" applyBorder="1" applyAlignment="1">
      <alignment vertical="center"/>
    </xf>
    <xf numFmtId="0" fontId="6" fillId="0" borderId="184" xfId="13" applyFont="1" applyBorder="1" applyAlignment="1">
      <alignment vertical="center"/>
    </xf>
    <xf numFmtId="0" fontId="119" fillId="0" borderId="12" xfId="13" applyFont="1" applyBorder="1" applyAlignment="1">
      <alignment horizontal="left" vertical="center" shrinkToFit="1"/>
    </xf>
    <xf numFmtId="0" fontId="5" fillId="2" borderId="46" xfId="9" applyFont="1" applyFill="1" applyBorder="1" applyAlignment="1">
      <alignment horizontal="center" vertical="center" shrinkToFit="1"/>
    </xf>
    <xf numFmtId="0" fontId="5" fillId="2" borderId="47" xfId="9" applyFont="1" applyFill="1" applyBorder="1" applyAlignment="1">
      <alignment horizontal="center" vertical="center" wrapText="1" shrinkToFit="1" readingOrder="1"/>
    </xf>
    <xf numFmtId="0" fontId="5" fillId="2" borderId="49" xfId="9" applyFont="1" applyFill="1" applyBorder="1" applyAlignment="1">
      <alignment horizontal="center" vertical="center" wrapText="1" shrinkToFit="1" readingOrder="1"/>
    </xf>
    <xf numFmtId="0" fontId="5" fillId="2" borderId="48" xfId="9" applyFont="1" applyFill="1" applyBorder="1" applyAlignment="1">
      <alignment horizontal="center" vertical="center" wrapText="1" shrinkToFit="1" readingOrder="1"/>
    </xf>
    <xf numFmtId="0" fontId="5" fillId="2" borderId="47" xfId="17" applyFont="1" applyFill="1" applyBorder="1" applyAlignment="1">
      <alignment horizontal="center" vertical="center" wrapText="1"/>
    </xf>
    <xf numFmtId="0" fontId="5" fillId="2" borderId="49" xfId="17" applyFont="1" applyFill="1" applyBorder="1" applyAlignment="1">
      <alignment horizontal="center" vertical="center" wrapText="1"/>
    </xf>
    <xf numFmtId="38" fontId="5" fillId="4" borderId="47" xfId="2" applyFont="1" applyFill="1" applyBorder="1" applyAlignment="1">
      <alignment horizontal="right" vertical="center" wrapText="1"/>
    </xf>
    <xf numFmtId="38" fontId="5" fillId="4" borderId="49" xfId="2" applyFont="1" applyFill="1" applyBorder="1" applyAlignment="1">
      <alignment horizontal="right" vertical="center" wrapText="1"/>
    </xf>
    <xf numFmtId="0" fontId="5" fillId="0" borderId="46" xfId="13" applyFont="1" applyBorder="1" applyAlignment="1">
      <alignment shrinkToFit="1"/>
    </xf>
    <xf numFmtId="0" fontId="5" fillId="0" borderId="51" xfId="9" applyFont="1" applyBorder="1" applyAlignment="1">
      <alignment horizontal="left" vertical="center" shrinkToFit="1"/>
    </xf>
    <xf numFmtId="38" fontId="5" fillId="4" borderId="193" xfId="2" applyFont="1" applyFill="1" applyBorder="1" applyAlignment="1">
      <alignment horizontal="right" vertical="center" wrapText="1"/>
    </xf>
    <xf numFmtId="38" fontId="5" fillId="4" borderId="194" xfId="2" applyFont="1" applyFill="1" applyBorder="1" applyAlignment="1">
      <alignment horizontal="right" vertical="center" wrapText="1"/>
    </xf>
    <xf numFmtId="0" fontId="5" fillId="0" borderId="195" xfId="9" applyFont="1" applyBorder="1" applyAlignment="1">
      <alignment horizontal="left" vertical="center" shrinkToFit="1"/>
    </xf>
    <xf numFmtId="38" fontId="5" fillId="4" borderId="116" xfId="2" applyFont="1" applyFill="1" applyBorder="1" applyAlignment="1">
      <alignment horizontal="right" vertical="center" shrinkToFit="1" readingOrder="1"/>
    </xf>
    <xf numFmtId="38" fontId="5" fillId="4" borderId="117" xfId="2" applyFont="1" applyFill="1" applyBorder="1" applyAlignment="1">
      <alignment horizontal="right" vertical="center" shrinkToFit="1" readingOrder="1"/>
    </xf>
    <xf numFmtId="0" fontId="13" fillId="0" borderId="47" xfId="17" applyFont="1" applyBorder="1" applyAlignment="1">
      <alignment horizontal="left" vertical="center" wrapText="1"/>
    </xf>
    <xf numFmtId="0" fontId="13" fillId="0" borderId="48" xfId="17" applyFont="1" applyBorder="1" applyAlignment="1">
      <alignment horizontal="left" vertical="center" wrapText="1"/>
    </xf>
    <xf numFmtId="0" fontId="13" fillId="0" borderId="49" xfId="17" applyFont="1" applyBorder="1" applyAlignment="1">
      <alignment horizontal="left" vertical="center" wrapText="1"/>
    </xf>
    <xf numFmtId="0" fontId="13" fillId="0" borderId="47" xfId="17" applyFont="1" applyBorder="1" applyAlignment="1">
      <alignment horizontal="center" vertical="center" wrapText="1"/>
    </xf>
    <xf numFmtId="0" fontId="13" fillId="0" borderId="48" xfId="17" applyFont="1" applyBorder="1" applyAlignment="1">
      <alignment horizontal="center" vertical="center" wrapText="1"/>
    </xf>
    <xf numFmtId="0" fontId="13" fillId="0" borderId="49" xfId="17" applyFont="1" applyBorder="1" applyAlignment="1">
      <alignment horizontal="center" vertical="center" wrapText="1"/>
    </xf>
    <xf numFmtId="0" fontId="10" fillId="15" borderId="7" xfId="0" applyFont="1" applyFill="1" applyBorder="1" applyAlignment="1">
      <alignment horizontal="left" vertical="center" wrapText="1"/>
    </xf>
    <xf numFmtId="0" fontId="0" fillId="15" borderId="7" xfId="0" applyFill="1" applyBorder="1" applyAlignment="1">
      <alignment horizontal="left" vertical="center" wrapText="1"/>
    </xf>
    <xf numFmtId="0" fontId="0" fillId="15" borderId="3" xfId="0" applyFill="1" applyBorder="1" applyAlignment="1">
      <alignment horizontal="left" vertical="center" wrapText="1"/>
    </xf>
    <xf numFmtId="0" fontId="10" fillId="15" borderId="11" xfId="0" applyFont="1" applyFill="1" applyBorder="1" applyAlignment="1">
      <alignment horizontal="left" vertical="center" wrapText="1"/>
    </xf>
    <xf numFmtId="0" fontId="0" fillId="15" borderId="11" xfId="0" applyFill="1" applyBorder="1" applyAlignment="1">
      <alignment horizontal="left" vertical="center" wrapText="1"/>
    </xf>
    <xf numFmtId="0" fontId="0" fillId="15" borderId="5" xfId="0" applyFill="1" applyBorder="1" applyAlignment="1">
      <alignment horizontal="left" vertical="center" wrapText="1"/>
    </xf>
    <xf numFmtId="0" fontId="4" fillId="0" borderId="51" xfId="0" applyFont="1"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0" fontId="10" fillId="0" borderId="7" xfId="0" applyFont="1" applyFill="1" applyBorder="1" applyAlignment="1">
      <alignment horizontal="left" vertical="center" wrapText="1"/>
    </xf>
    <xf numFmtId="0" fontId="0" fillId="0" borderId="7" xfId="0" applyFill="1" applyBorder="1" applyAlignment="1">
      <alignment horizontal="left" vertical="center" wrapText="1"/>
    </xf>
    <xf numFmtId="0" fontId="0" fillId="0" borderId="3" xfId="0" applyFill="1" applyBorder="1" applyAlignment="1">
      <alignment horizontal="left" vertical="center" wrapText="1"/>
    </xf>
    <xf numFmtId="0" fontId="10" fillId="0" borderId="3" xfId="0" applyFont="1" applyFill="1" applyBorder="1" applyAlignment="1">
      <alignment horizontal="left" vertical="center" wrapText="1"/>
    </xf>
    <xf numFmtId="0" fontId="10" fillId="13" borderId="7" xfId="0" applyFont="1" applyFill="1" applyBorder="1" applyAlignment="1">
      <alignment horizontal="left" vertical="center" wrapText="1"/>
    </xf>
    <xf numFmtId="0" fontId="0" fillId="13" borderId="7" xfId="0" applyFill="1" applyBorder="1" applyAlignment="1">
      <alignment horizontal="left" vertical="center" wrapText="1"/>
    </xf>
    <xf numFmtId="0" fontId="0" fillId="13" borderId="3" xfId="0" applyFill="1" applyBorder="1" applyAlignment="1">
      <alignment horizontal="left" vertical="center" wrapText="1"/>
    </xf>
    <xf numFmtId="0" fontId="4" fillId="0" borderId="7" xfId="0" applyFont="1" applyBorder="1" applyAlignment="1">
      <alignment vertical="center" wrapText="1"/>
    </xf>
    <xf numFmtId="0" fontId="4" fillId="0" borderId="3" xfId="0" applyFont="1" applyBorder="1" applyAlignment="1">
      <alignment vertical="center" wrapText="1"/>
    </xf>
    <xf numFmtId="0" fontId="0" fillId="15" borderId="7" xfId="0" applyFill="1" applyBorder="1" applyAlignment="1">
      <alignment horizontal="center" vertical="center" wrapText="1"/>
    </xf>
    <xf numFmtId="0" fontId="0" fillId="15" borderId="3" xfId="0" applyFill="1" applyBorder="1" applyAlignment="1">
      <alignment horizontal="center" vertical="center" wrapText="1"/>
    </xf>
    <xf numFmtId="0" fontId="0" fillId="15" borderId="51" xfId="0" applyFill="1" applyBorder="1" applyAlignment="1">
      <alignment horizontal="center" vertical="center" wrapText="1"/>
    </xf>
    <xf numFmtId="0" fontId="0" fillId="3" borderId="51" xfId="0" applyFill="1" applyBorder="1" applyAlignment="1">
      <alignment horizontal="center" vertical="center" wrapText="1"/>
    </xf>
    <xf numFmtId="0" fontId="4" fillId="15" borderId="51" xfId="0" applyFont="1" applyFill="1" applyBorder="1" applyAlignment="1">
      <alignment vertical="center" wrapText="1"/>
    </xf>
    <xf numFmtId="0" fontId="4" fillId="15" borderId="7" xfId="0" applyFont="1" applyFill="1" applyBorder="1" applyAlignment="1">
      <alignment vertical="center" wrapText="1"/>
    </xf>
    <xf numFmtId="0" fontId="4" fillId="15" borderId="3" xfId="0" applyFont="1" applyFill="1" applyBorder="1" applyAlignment="1">
      <alignment vertical="center" wrapText="1"/>
    </xf>
    <xf numFmtId="0" fontId="4" fillId="15" borderId="9" xfId="0" applyFont="1" applyFill="1" applyBorder="1" applyAlignment="1">
      <alignment vertical="center" wrapText="1"/>
    </xf>
    <xf numFmtId="0" fontId="4" fillId="15" borderId="11" xfId="0" applyFont="1" applyFill="1" applyBorder="1" applyAlignment="1">
      <alignment vertical="center" wrapText="1"/>
    </xf>
    <xf numFmtId="0" fontId="4" fillId="15" borderId="5" xfId="0" applyFont="1" applyFill="1" applyBorder="1" applyAlignment="1">
      <alignment vertical="center" wrapText="1"/>
    </xf>
    <xf numFmtId="0" fontId="4" fillId="3" borderId="51" xfId="0" applyFont="1" applyFill="1" applyBorder="1" applyAlignment="1">
      <alignment vertical="center" wrapText="1"/>
    </xf>
    <xf numFmtId="0" fontId="0" fillId="3" borderId="7" xfId="0" applyFill="1" applyBorder="1" applyAlignment="1">
      <alignment vertical="center" wrapText="1"/>
    </xf>
    <xf numFmtId="0" fontId="0" fillId="3" borderId="3" xfId="0" applyFill="1" applyBorder="1" applyAlignment="1">
      <alignment vertical="center" wrapText="1"/>
    </xf>
    <xf numFmtId="0" fontId="0" fillId="0" borderId="9" xfId="0" applyBorder="1" applyAlignment="1">
      <alignment vertical="center" wrapText="1"/>
    </xf>
    <xf numFmtId="0" fontId="0" fillId="3" borderId="51" xfId="0" applyFill="1" applyBorder="1" applyAlignment="1">
      <alignment vertical="center" wrapText="1"/>
    </xf>
    <xf numFmtId="0" fontId="4" fillId="0" borderId="9" xfId="0" applyFont="1"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4" fillId="0" borderId="51" xfId="0" applyFont="1" applyBorder="1" applyAlignment="1">
      <alignment horizontal="center" vertical="center" wrapText="1" shrinkToFit="1"/>
    </xf>
    <xf numFmtId="0" fontId="4" fillId="0" borderId="46" xfId="0" applyFont="1" applyBorder="1" applyAlignment="1">
      <alignment vertical="center" wrapText="1"/>
    </xf>
    <xf numFmtId="0" fontId="4" fillId="15" borderId="47" xfId="0" applyFont="1" applyFill="1" applyBorder="1" applyAlignment="1">
      <alignment horizontal="center" vertical="center" wrapText="1"/>
    </xf>
    <xf numFmtId="0" fontId="4" fillId="15" borderId="48" xfId="0" applyFont="1" applyFill="1" applyBorder="1" applyAlignment="1">
      <alignment horizontal="center" vertical="center" wrapText="1"/>
    </xf>
    <xf numFmtId="0" fontId="4" fillId="15" borderId="49" xfId="0" applyFont="1" applyFill="1" applyBorder="1" applyAlignment="1">
      <alignment horizontal="center" vertical="center" wrapText="1"/>
    </xf>
    <xf numFmtId="0" fontId="4" fillId="13" borderId="9" xfId="0" applyFont="1" applyFill="1" applyBorder="1" applyAlignment="1">
      <alignment vertical="center" wrapText="1"/>
    </xf>
    <xf numFmtId="0" fontId="4" fillId="13" borderId="7" xfId="0" applyFont="1" applyFill="1" applyBorder="1" applyAlignment="1">
      <alignment vertical="center" wrapText="1"/>
    </xf>
    <xf numFmtId="0" fontId="4" fillId="13" borderId="3" xfId="0" applyFont="1" applyFill="1" applyBorder="1" applyAlignment="1">
      <alignment vertical="center" wrapText="1"/>
    </xf>
    <xf numFmtId="0" fontId="4" fillId="0" borderId="47" xfId="0" applyFont="1" applyBorder="1" applyAlignment="1">
      <alignment vertical="center" wrapText="1"/>
    </xf>
    <xf numFmtId="0" fontId="4" fillId="13" borderId="51" xfId="0" applyFont="1" applyFill="1" applyBorder="1" applyAlignment="1">
      <alignment vertical="center" wrapText="1"/>
    </xf>
    <xf numFmtId="0" fontId="4" fillId="15" borderId="47" xfId="0" applyFont="1" applyFill="1" applyBorder="1" applyAlignment="1">
      <alignment horizontal="center" vertical="center" shrinkToFit="1"/>
    </xf>
    <xf numFmtId="0" fontId="4" fillId="15" borderId="48" xfId="0" applyFont="1" applyFill="1" applyBorder="1" applyAlignment="1">
      <alignment horizontal="center" vertical="center" shrinkToFit="1"/>
    </xf>
    <xf numFmtId="0" fontId="10" fillId="15" borderId="3" xfId="0" applyFont="1" applyFill="1" applyBorder="1" applyAlignment="1">
      <alignment horizontal="left" vertical="center" wrapText="1"/>
    </xf>
    <xf numFmtId="0" fontId="10" fillId="15" borderId="9" xfId="0" applyFont="1" applyFill="1" applyBorder="1" applyAlignment="1">
      <alignment horizontal="left" vertical="center" wrapText="1"/>
    </xf>
    <xf numFmtId="0" fontId="4" fillId="15" borderId="46" xfId="0" applyFont="1" applyFill="1" applyBorder="1" applyAlignment="1">
      <alignment vertical="center" wrapText="1"/>
    </xf>
    <xf numFmtId="0" fontId="10" fillId="15" borderId="51" xfId="0" applyFont="1" applyFill="1" applyBorder="1" applyAlignment="1">
      <alignment horizontal="left" vertical="center" wrapText="1"/>
    </xf>
    <xf numFmtId="0" fontId="10" fillId="13" borderId="5" xfId="0" applyFont="1" applyFill="1" applyBorder="1" applyAlignment="1">
      <alignment horizontal="left" vertical="center" wrapText="1"/>
    </xf>
    <xf numFmtId="0" fontId="10" fillId="13" borderId="46" xfId="0" applyFont="1" applyFill="1" applyBorder="1" applyAlignment="1">
      <alignment horizontal="left" vertical="center" wrapText="1"/>
    </xf>
    <xf numFmtId="0" fontId="10" fillId="15" borderId="46"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13" borderId="51"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4" fillId="15" borderId="51" xfId="0" applyFont="1" applyFill="1" applyBorder="1" applyAlignment="1">
      <alignment horizontal="left" vertical="center" wrapText="1"/>
    </xf>
    <xf numFmtId="0" fontId="4" fillId="15" borderId="7" xfId="0" applyFont="1" applyFill="1" applyBorder="1" applyAlignment="1">
      <alignment horizontal="left" vertical="center" wrapText="1"/>
    </xf>
    <xf numFmtId="0" fontId="4" fillId="15" borderId="3" xfId="0" applyFont="1" applyFill="1" applyBorder="1" applyAlignment="1">
      <alignment horizontal="left" vertical="center" wrapText="1"/>
    </xf>
    <xf numFmtId="0" fontId="4" fillId="15" borderId="11" xfId="0" applyFont="1" applyFill="1" applyBorder="1" applyAlignment="1">
      <alignment horizontal="left" vertical="center" wrapText="1"/>
    </xf>
    <xf numFmtId="0" fontId="10" fillId="15" borderId="9"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10" fillId="15" borderId="5" xfId="0" applyFont="1" applyFill="1" applyBorder="1" applyAlignment="1">
      <alignment horizontal="center" vertical="center" wrapText="1"/>
    </xf>
    <xf numFmtId="0" fontId="4" fillId="15" borderId="51" xfId="0" applyFont="1" applyFill="1" applyBorder="1" applyAlignment="1">
      <alignment horizontal="left" vertical="top" wrapText="1"/>
    </xf>
    <xf numFmtId="0" fontId="4" fillId="15" borderId="7" xfId="0" applyFont="1" applyFill="1" applyBorder="1" applyAlignment="1">
      <alignment horizontal="left" vertical="top" wrapText="1"/>
    </xf>
    <xf numFmtId="0" fontId="4" fillId="15" borderId="3" xfId="0" applyFont="1" applyFill="1" applyBorder="1" applyAlignment="1">
      <alignment horizontal="left" vertical="top" wrapText="1"/>
    </xf>
    <xf numFmtId="0" fontId="4" fillId="15" borderId="9" xfId="0" applyFont="1" applyFill="1" applyBorder="1" applyAlignment="1">
      <alignment vertical="top" wrapText="1"/>
    </xf>
    <xf numFmtId="0" fontId="4" fillId="15" borderId="11" xfId="0" applyFont="1" applyFill="1" applyBorder="1" applyAlignment="1">
      <alignment vertical="top" wrapText="1"/>
    </xf>
    <xf numFmtId="0" fontId="4" fillId="15" borderId="9" xfId="0" applyFont="1" applyFill="1" applyBorder="1" applyAlignment="1">
      <alignment horizontal="left" vertical="top" wrapText="1"/>
    </xf>
    <xf numFmtId="0" fontId="4" fillId="15" borderId="9" xfId="0" applyFont="1" applyFill="1" applyBorder="1" applyAlignment="1">
      <alignment horizontal="left" vertical="center" wrapText="1"/>
    </xf>
    <xf numFmtId="0" fontId="54" fillId="15" borderId="51" xfId="0" applyFont="1" applyFill="1" applyBorder="1" applyAlignment="1">
      <alignment vertical="top" wrapText="1"/>
    </xf>
    <xf numFmtId="0" fontId="54" fillId="15" borderId="7" xfId="0" applyFont="1" applyFill="1" applyBorder="1" applyAlignment="1">
      <alignment vertical="top" wrapText="1"/>
    </xf>
    <xf numFmtId="0" fontId="54" fillId="15" borderId="9" xfId="0" applyFont="1" applyFill="1" applyBorder="1" applyAlignment="1">
      <alignment vertical="top" wrapText="1"/>
    </xf>
    <xf numFmtId="0" fontId="54" fillId="15" borderId="11" xfId="0" applyFont="1" applyFill="1" applyBorder="1" applyAlignment="1">
      <alignment vertical="top" wrapText="1"/>
    </xf>
    <xf numFmtId="0" fontId="4" fillId="15" borderId="6" xfId="0" applyFont="1" applyFill="1" applyBorder="1" applyAlignment="1">
      <alignment vertical="top" wrapText="1"/>
    </xf>
    <xf numFmtId="0" fontId="4" fillId="15" borderId="0" xfId="0" applyFont="1" applyFill="1" applyAlignment="1">
      <alignment vertical="top" wrapText="1"/>
    </xf>
    <xf numFmtId="0" fontId="4" fillId="15" borderId="5" xfId="0" applyFont="1" applyFill="1" applyBorder="1" applyAlignment="1">
      <alignment vertical="top" wrapText="1"/>
    </xf>
    <xf numFmtId="0" fontId="4" fillId="3" borderId="7" xfId="0" applyFont="1" applyFill="1" applyBorder="1" applyAlignment="1">
      <alignment vertical="center" wrapText="1"/>
    </xf>
    <xf numFmtId="0" fontId="4" fillId="3" borderId="3" xfId="0" applyFont="1" applyFill="1" applyBorder="1" applyAlignment="1">
      <alignment vertical="center" wrapText="1"/>
    </xf>
    <xf numFmtId="0" fontId="4" fillId="14" borderId="51" xfId="0" applyFont="1" applyFill="1" applyBorder="1" applyAlignment="1">
      <alignment horizontal="left" vertical="top" wrapText="1"/>
    </xf>
    <xf numFmtId="0" fontId="4" fillId="14" borderId="7"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5" borderId="50" xfId="0" applyFont="1" applyFill="1" applyBorder="1" applyAlignment="1">
      <alignment vertical="top" wrapText="1"/>
    </xf>
    <xf numFmtId="0" fontId="4" fillId="15" borderId="8" xfId="0" applyFont="1" applyFill="1" applyBorder="1" applyAlignment="1">
      <alignment vertical="top" wrapText="1"/>
    </xf>
    <xf numFmtId="0" fontId="0" fillId="3" borderId="7" xfId="0" applyFill="1" applyBorder="1" applyAlignment="1">
      <alignment horizontal="center" vertical="center" wrapText="1"/>
    </xf>
    <xf numFmtId="0" fontId="0" fillId="3" borderId="3" xfId="0" applyFill="1" applyBorder="1" applyAlignment="1">
      <alignment horizontal="center"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3" borderId="50" xfId="0" applyFill="1" applyBorder="1" applyAlignment="1">
      <alignment horizontal="center" vertical="center" wrapText="1"/>
    </xf>
    <xf numFmtId="0" fontId="0" fillId="3" borderId="5"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81" fillId="15" borderId="46" xfId="0" applyFont="1" applyFill="1" applyBorder="1" applyAlignment="1">
      <alignment horizontal="center" vertical="center" wrapText="1"/>
    </xf>
    <xf numFmtId="0" fontId="4" fillId="13" borderId="46" xfId="0" applyFont="1" applyFill="1" applyBorder="1" applyAlignment="1">
      <alignment vertical="center" wrapText="1"/>
    </xf>
    <xf numFmtId="0" fontId="4" fillId="13" borderId="9" xfId="0" applyFont="1" applyFill="1" applyBorder="1" applyAlignment="1">
      <alignment horizontal="center" vertical="center" wrapText="1" shrinkToFit="1"/>
    </xf>
    <xf numFmtId="0" fontId="4" fillId="13" borderId="11" xfId="0" applyFont="1" applyFill="1" applyBorder="1" applyAlignment="1">
      <alignment vertical="center" wrapText="1"/>
    </xf>
    <xf numFmtId="0" fontId="4" fillId="13" borderId="5" xfId="0" applyFont="1" applyFill="1" applyBorder="1" applyAlignment="1">
      <alignment vertical="center" wrapText="1"/>
    </xf>
    <xf numFmtId="0" fontId="4" fillId="15" borderId="47" xfId="0" applyFont="1" applyFill="1" applyBorder="1" applyAlignment="1">
      <alignment horizontal="center" vertical="center"/>
    </xf>
    <xf numFmtId="0" fontId="4" fillId="15" borderId="48" xfId="0" applyFont="1" applyFill="1" applyBorder="1" applyAlignment="1">
      <alignment horizontal="center" vertical="center"/>
    </xf>
    <xf numFmtId="0" fontId="4" fillId="15" borderId="49" xfId="0" applyFont="1" applyFill="1" applyBorder="1" applyAlignment="1">
      <alignment horizontal="center" vertical="center"/>
    </xf>
    <xf numFmtId="0" fontId="81" fillId="0" borderId="51" xfId="0" applyFont="1" applyBorder="1" applyAlignment="1">
      <alignment horizontal="left" vertical="center" wrapText="1"/>
    </xf>
    <xf numFmtId="0" fontId="81" fillId="0" borderId="7" xfId="0" applyFont="1" applyBorder="1" applyAlignment="1">
      <alignment horizontal="left" vertical="center" wrapText="1"/>
    </xf>
    <xf numFmtId="0" fontId="81" fillId="0" borderId="3" xfId="0" applyFont="1" applyBorder="1" applyAlignment="1">
      <alignment horizontal="left" vertical="center" wrapText="1"/>
    </xf>
    <xf numFmtId="0" fontId="81" fillId="14" borderId="46" xfId="0" applyFont="1" applyFill="1" applyBorder="1" applyAlignment="1">
      <alignment vertical="center" wrapText="1"/>
    </xf>
    <xf numFmtId="0" fontId="4" fillId="14" borderId="47" xfId="0" applyFont="1" applyFill="1" applyBorder="1" applyAlignment="1">
      <alignment vertical="center" wrapText="1"/>
    </xf>
    <xf numFmtId="0" fontId="81" fillId="14" borderId="3" xfId="0" applyFont="1" applyFill="1" applyBorder="1" applyAlignment="1">
      <alignment vertical="center" wrapText="1"/>
    </xf>
    <xf numFmtId="0" fontId="4" fillId="14" borderId="46" xfId="0" applyFont="1" applyFill="1" applyBorder="1" applyAlignment="1">
      <alignment vertical="center" wrapText="1"/>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49" xfId="0" applyFont="1" applyBorder="1" applyAlignment="1">
      <alignment horizontal="left" vertical="center"/>
    </xf>
    <xf numFmtId="0" fontId="4" fillId="15" borderId="9" xfId="0" applyFont="1" applyFill="1" applyBorder="1" applyAlignment="1">
      <alignment horizontal="center" vertical="center" wrapText="1"/>
    </xf>
    <xf numFmtId="0" fontId="4" fillId="15" borderId="11"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3" fillId="0" borderId="47" xfId="0" applyFont="1" applyBorder="1" applyAlignment="1">
      <alignment horizontal="left" vertical="center"/>
    </xf>
    <xf numFmtId="0" fontId="3" fillId="0" borderId="49" xfId="0" applyFont="1" applyBorder="1" applyAlignment="1">
      <alignment horizontal="left" vertical="center"/>
    </xf>
    <xf numFmtId="0" fontId="10" fillId="15" borderId="51" xfId="0" applyFont="1" applyFill="1" applyBorder="1" applyAlignment="1">
      <alignment horizontal="center" vertical="center" wrapText="1"/>
    </xf>
    <xf numFmtId="0" fontId="10" fillId="15" borderId="7"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4" fillId="3" borderId="47"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13" borderId="47" xfId="0" applyFont="1" applyFill="1" applyBorder="1" applyAlignment="1">
      <alignment vertical="center" wrapText="1"/>
    </xf>
    <xf numFmtId="0" fontId="4" fillId="0" borderId="46" xfId="0" applyFont="1" applyFill="1" applyBorder="1" applyAlignment="1">
      <alignment vertical="center" wrapText="1"/>
    </xf>
    <xf numFmtId="0" fontId="0" fillId="13" borderId="9" xfId="0" applyFill="1" applyBorder="1" applyAlignment="1">
      <alignment vertical="center" wrapText="1"/>
    </xf>
    <xf numFmtId="0" fontId="0" fillId="13" borderId="11" xfId="0" applyFill="1" applyBorder="1" applyAlignment="1">
      <alignment vertical="center" wrapText="1"/>
    </xf>
    <xf numFmtId="0" fontId="0" fillId="13" borderId="7" xfId="0" applyFill="1" applyBorder="1" applyAlignment="1">
      <alignment vertical="center" wrapText="1"/>
    </xf>
    <xf numFmtId="0" fontId="0" fillId="13" borderId="3" xfId="0" applyFill="1" applyBorder="1" applyAlignment="1">
      <alignment vertical="center" wrapText="1"/>
    </xf>
    <xf numFmtId="0" fontId="0" fillId="3" borderId="9"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0" borderId="50" xfId="0" applyFont="1" applyBorder="1" applyAlignment="1">
      <alignment horizontal="center" vertical="center" wrapText="1"/>
    </xf>
    <xf numFmtId="0" fontId="0" fillId="3" borderId="5"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0" borderId="13" xfId="0" applyFont="1" applyBorder="1" applyAlignment="1">
      <alignment horizontal="center" vertical="center" wrapText="1"/>
    </xf>
    <xf numFmtId="0" fontId="83" fillId="0" borderId="48" xfId="0" applyFont="1" applyBorder="1" applyAlignment="1">
      <alignment horizontal="left" vertical="center" shrinkToFit="1"/>
    </xf>
    <xf numFmtId="0" fontId="0" fillId="15" borderId="46" xfId="0" applyFill="1" applyBorder="1" applyAlignment="1">
      <alignment vertical="center" wrapText="1"/>
    </xf>
    <xf numFmtId="0" fontId="81" fillId="0" borderId="47" xfId="0" applyFont="1" applyBorder="1">
      <alignment vertical="center"/>
    </xf>
    <xf numFmtId="0" fontId="81" fillId="0" borderId="48" xfId="0" applyFont="1" applyBorder="1">
      <alignment vertical="center"/>
    </xf>
    <xf numFmtId="0" fontId="81" fillId="0" borderId="47" xfId="0" applyFont="1" applyBorder="1" applyAlignment="1">
      <alignment horizontal="left" vertical="center"/>
    </xf>
    <xf numFmtId="0" fontId="81" fillId="0" borderId="48" xfId="0" applyFont="1" applyBorder="1" applyAlignment="1">
      <alignment horizontal="left" vertical="center"/>
    </xf>
    <xf numFmtId="0" fontId="81" fillId="0" borderId="46" xfId="0" applyFont="1" applyBorder="1" applyAlignment="1">
      <alignment vertical="center" wrapText="1"/>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4" fillId="0" borderId="50"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15" borderId="51" xfId="0" applyFont="1" applyFill="1" applyBorder="1" applyAlignment="1">
      <alignment vertical="top" wrapText="1"/>
    </xf>
    <xf numFmtId="0" fontId="4" fillId="15" borderId="7" xfId="0" applyFont="1" applyFill="1" applyBorder="1" applyAlignment="1">
      <alignment vertical="top" wrapText="1"/>
    </xf>
    <xf numFmtId="0" fontId="4" fillId="15" borderId="3" xfId="0" applyFont="1" applyFill="1" applyBorder="1" applyAlignment="1">
      <alignment vertical="top" wrapText="1"/>
    </xf>
    <xf numFmtId="0" fontId="0" fillId="0" borderId="50"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81" fillId="0" borderId="47" xfId="0" applyFont="1" applyBorder="1" applyAlignment="1">
      <alignment vertical="center" wrapText="1"/>
    </xf>
    <xf numFmtId="0" fontId="81" fillId="0" borderId="48" xfId="0" applyFont="1" applyBorder="1" applyAlignment="1">
      <alignment vertical="center" wrapText="1"/>
    </xf>
    <xf numFmtId="0" fontId="81" fillId="0" borderId="49" xfId="0" applyFont="1" applyBorder="1" applyAlignment="1">
      <alignment vertical="center" wrapText="1"/>
    </xf>
    <xf numFmtId="0" fontId="81" fillId="0" borderId="47" xfId="0" applyFont="1" applyBorder="1" applyAlignment="1">
      <alignment horizontal="left" vertical="center" wrapText="1"/>
    </xf>
    <xf numFmtId="0" fontId="81" fillId="0" borderId="48" xfId="0" applyFont="1" applyBorder="1" applyAlignment="1">
      <alignment horizontal="left" vertical="center" wrapText="1"/>
    </xf>
    <xf numFmtId="0" fontId="81" fillId="0" borderId="49" xfId="0" applyFont="1" applyBorder="1" applyAlignment="1">
      <alignment horizontal="left" vertical="center" wrapText="1"/>
    </xf>
    <xf numFmtId="0" fontId="82" fillId="0" borderId="9" xfId="0" applyFont="1" applyBorder="1" applyAlignment="1">
      <alignment horizontal="left" vertical="center"/>
    </xf>
    <xf numFmtId="0" fontId="82" fillId="0" borderId="6" xfId="0" applyFont="1" applyBorder="1" applyAlignment="1">
      <alignment horizontal="left" vertical="center"/>
    </xf>
    <xf numFmtId="0" fontId="82" fillId="0" borderId="50" xfId="0" applyFont="1" applyBorder="1" applyAlignment="1">
      <alignment horizontal="left" vertical="center"/>
    </xf>
    <xf numFmtId="0" fontId="82" fillId="0" borderId="5" xfId="0" applyFont="1" applyBorder="1" applyAlignment="1">
      <alignment horizontal="left" vertical="center"/>
    </xf>
    <xf numFmtId="0" fontId="82" fillId="0" borderId="12" xfId="0" applyFont="1" applyBorder="1" applyAlignment="1">
      <alignment horizontal="left" vertical="center"/>
    </xf>
    <xf numFmtId="0" fontId="82" fillId="0" borderId="13" xfId="0" applyFont="1" applyBorder="1" applyAlignment="1">
      <alignment horizontal="left" vertical="center"/>
    </xf>
    <xf numFmtId="0" fontId="81" fillId="15" borderId="11" xfId="0" applyFont="1" applyFill="1" applyBorder="1" applyAlignment="1">
      <alignment horizontal="center" vertical="center" wrapText="1"/>
    </xf>
    <xf numFmtId="0" fontId="81" fillId="15" borderId="8" xfId="0" applyFont="1" applyFill="1" applyBorder="1" applyAlignment="1">
      <alignment horizontal="center" vertical="center" wrapText="1"/>
    </xf>
    <xf numFmtId="0" fontId="81" fillId="15" borderId="5" xfId="0" applyFont="1" applyFill="1" applyBorder="1" applyAlignment="1">
      <alignment horizontal="center" vertical="center" wrapText="1"/>
    </xf>
    <xf numFmtId="0" fontId="81" fillId="15" borderId="13" xfId="0" applyFont="1" applyFill="1" applyBorder="1" applyAlignment="1">
      <alignment horizontal="center" vertical="center" wrapText="1"/>
    </xf>
    <xf numFmtId="0" fontId="81" fillId="13" borderId="0" xfId="0" applyFont="1" applyFill="1" applyAlignment="1">
      <alignment vertical="center" wrapText="1"/>
    </xf>
    <xf numFmtId="0" fontId="81" fillId="13" borderId="12" xfId="0" applyFont="1" applyFill="1" applyBorder="1" applyAlignment="1">
      <alignment vertical="center" wrapText="1"/>
    </xf>
    <xf numFmtId="0" fontId="81" fillId="15" borderId="51" xfId="0" applyFont="1" applyFill="1" applyBorder="1" applyAlignment="1">
      <alignment horizontal="center" vertical="center" wrapText="1"/>
    </xf>
    <xf numFmtId="0" fontId="81" fillId="15" borderId="7" xfId="0" applyFont="1" applyFill="1" applyBorder="1" applyAlignment="1">
      <alignment horizontal="center" vertical="center" wrapText="1"/>
    </xf>
    <xf numFmtId="0" fontId="81" fillId="15" borderId="3" xfId="0" applyFont="1" applyFill="1" applyBorder="1" applyAlignment="1">
      <alignment horizontal="center" vertical="center" wrapText="1"/>
    </xf>
    <xf numFmtId="0" fontId="81" fillId="13" borderId="51" xfId="0" applyFont="1" applyFill="1" applyBorder="1" applyAlignment="1">
      <alignment vertical="center" wrapText="1"/>
    </xf>
    <xf numFmtId="0" fontId="81" fillId="13" borderId="5" xfId="0" applyFont="1" applyFill="1" applyBorder="1" applyAlignment="1">
      <alignment vertical="center" wrapText="1"/>
    </xf>
    <xf numFmtId="0" fontId="81" fillId="13" borderId="46" xfId="0" applyFont="1" applyFill="1" applyBorder="1" applyAlignment="1">
      <alignment vertical="center" wrapText="1"/>
    </xf>
    <xf numFmtId="0" fontId="4" fillId="15" borderId="51" xfId="0" applyFont="1" applyFill="1" applyBorder="1" applyAlignment="1">
      <alignment horizontal="center" vertical="top" wrapText="1"/>
    </xf>
    <xf numFmtId="0" fontId="4" fillId="15" borderId="7" xfId="0" applyFont="1" applyFill="1" applyBorder="1" applyAlignment="1">
      <alignment horizontal="center" vertical="top" wrapText="1"/>
    </xf>
    <xf numFmtId="0" fontId="4" fillId="15" borderId="3" xfId="0" applyFont="1" applyFill="1" applyBorder="1" applyAlignment="1">
      <alignment horizontal="center" vertical="top" wrapText="1"/>
    </xf>
    <xf numFmtId="0" fontId="54" fillId="15" borderId="51" xfId="0" applyFont="1" applyFill="1" applyBorder="1" applyAlignment="1">
      <alignment horizontal="center" vertical="top" wrapText="1"/>
    </xf>
    <xf numFmtId="0" fontId="54" fillId="15" borderId="7" xfId="0" applyFont="1" applyFill="1" applyBorder="1" applyAlignment="1">
      <alignment horizontal="center" vertical="top" wrapText="1"/>
    </xf>
    <xf numFmtId="0" fontId="54" fillId="15" borderId="3" xfId="0" applyFont="1" applyFill="1" applyBorder="1" applyAlignment="1">
      <alignment horizontal="center" vertical="top" wrapText="1"/>
    </xf>
    <xf numFmtId="0" fontId="4" fillId="0" borderId="51" xfId="0" applyFont="1" applyFill="1" applyBorder="1" applyAlignment="1">
      <alignment vertical="center" wrapText="1"/>
    </xf>
    <xf numFmtId="0" fontId="0" fillId="0" borderId="7" xfId="0" applyFill="1" applyBorder="1" applyAlignment="1">
      <alignment vertical="center" wrapText="1"/>
    </xf>
    <xf numFmtId="0" fontId="0" fillId="0" borderId="3" xfId="0" applyFill="1" applyBorder="1" applyAlignment="1">
      <alignment vertical="center" wrapText="1"/>
    </xf>
    <xf numFmtId="0" fontId="4" fillId="0" borderId="48" xfId="0" applyFont="1" applyBorder="1">
      <alignment vertical="center"/>
    </xf>
    <xf numFmtId="0" fontId="4" fillId="0" borderId="49" xfId="0" applyFont="1" applyBorder="1">
      <alignment vertical="center"/>
    </xf>
    <xf numFmtId="0" fontId="81" fillId="0" borderId="0" xfId="0" applyFont="1" applyAlignment="1">
      <alignment vertical="center" wrapText="1"/>
    </xf>
    <xf numFmtId="0" fontId="4" fillId="0" borderId="9" xfId="0" applyFont="1" applyFill="1" applyBorder="1" applyAlignment="1">
      <alignment vertical="center" wrapText="1"/>
    </xf>
    <xf numFmtId="0" fontId="4" fillId="0" borderId="7" xfId="0" applyFont="1" applyFill="1" applyBorder="1" applyAlignment="1">
      <alignment vertical="center" wrapText="1"/>
    </xf>
    <xf numFmtId="0" fontId="4" fillId="0" borderId="3" xfId="0" applyFont="1" applyFill="1" applyBorder="1" applyAlignment="1">
      <alignment vertical="center" wrapText="1"/>
    </xf>
    <xf numFmtId="0" fontId="0" fillId="15" borderId="7" xfId="0" applyFill="1" applyBorder="1" applyAlignment="1">
      <alignment vertical="center" wrapText="1"/>
    </xf>
    <xf numFmtId="0" fontId="0" fillId="15" borderId="3" xfId="0" applyFill="1" applyBorder="1" applyAlignment="1">
      <alignment vertical="center" wrapText="1"/>
    </xf>
    <xf numFmtId="0" fontId="4" fillId="3" borderId="47" xfId="0" applyFont="1" applyFill="1" applyBorder="1" applyAlignment="1">
      <alignment horizontal="left" vertical="center"/>
    </xf>
    <xf numFmtId="0" fontId="0" fillId="3" borderId="48" xfId="0" applyFill="1" applyBorder="1" applyAlignment="1">
      <alignment horizontal="left" vertical="center"/>
    </xf>
    <xf numFmtId="0" fontId="0" fillId="3" borderId="49" xfId="0" applyFill="1" applyBorder="1" applyAlignment="1">
      <alignment horizontal="left" vertical="center"/>
    </xf>
    <xf numFmtId="0" fontId="4" fillId="0" borderId="5" xfId="0" applyFont="1" applyBorder="1" applyAlignment="1">
      <alignment vertical="center" wrapText="1"/>
    </xf>
    <xf numFmtId="0" fontId="54" fillId="15" borderId="51" xfId="0" applyFont="1" applyFill="1" applyBorder="1" applyAlignment="1">
      <alignment vertical="center" wrapText="1"/>
    </xf>
    <xf numFmtId="0" fontId="54" fillId="15" borderId="7" xfId="0" applyFont="1" applyFill="1" applyBorder="1" applyAlignment="1">
      <alignment vertical="center" wrapText="1"/>
    </xf>
    <xf numFmtId="0" fontId="54" fillId="15" borderId="3" xfId="0" applyFont="1" applyFill="1" applyBorder="1" applyAlignment="1">
      <alignment vertical="center" wrapText="1"/>
    </xf>
    <xf numFmtId="0" fontId="4" fillId="3" borderId="51" xfId="0" applyFont="1" applyFill="1" applyBorder="1" applyAlignment="1">
      <alignment horizontal="left" vertical="center" wrapText="1"/>
    </xf>
    <xf numFmtId="0" fontId="4" fillId="13" borderId="51"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13" borderId="48" xfId="0" applyFont="1" applyFill="1" applyBorder="1" applyAlignment="1">
      <alignment vertical="center" wrapText="1"/>
    </xf>
    <xf numFmtId="0" fontId="4" fillId="13" borderId="49" xfId="0" applyFont="1" applyFill="1" applyBorder="1" applyAlignment="1">
      <alignment vertical="center" wrapText="1"/>
    </xf>
    <xf numFmtId="0" fontId="16" fillId="0" borderId="6" xfId="0" applyFont="1" applyBorder="1">
      <alignment vertical="center"/>
    </xf>
    <xf numFmtId="0" fontId="16" fillId="0" borderId="5" xfId="0" applyFont="1" applyBorder="1">
      <alignment vertical="center"/>
    </xf>
    <xf numFmtId="0" fontId="16" fillId="0" borderId="12" xfId="0" applyFont="1" applyBorder="1">
      <alignment vertical="center"/>
    </xf>
    <xf numFmtId="0" fontId="16" fillId="0" borderId="0" xfId="0" applyFont="1">
      <alignment vertical="center"/>
    </xf>
    <xf numFmtId="0" fontId="0" fillId="0" borderId="8" xfId="0" applyBorder="1">
      <alignment vertical="center"/>
    </xf>
    <xf numFmtId="0" fontId="0" fillId="0" borderId="13" xfId="0" applyBorder="1">
      <alignment vertical="center"/>
    </xf>
    <xf numFmtId="0" fontId="4" fillId="3" borderId="46" xfId="0" applyFont="1" applyFill="1" applyBorder="1" applyAlignment="1">
      <alignment vertical="center" wrapText="1"/>
    </xf>
    <xf numFmtId="0" fontId="81" fillId="14" borderId="5" xfId="0" applyFont="1" applyFill="1" applyBorder="1" applyAlignment="1">
      <alignment vertical="center" wrapText="1"/>
    </xf>
    <xf numFmtId="0" fontId="81" fillId="14" borderId="47" xfId="0" applyFont="1" applyFill="1" applyBorder="1" applyAlignment="1">
      <alignment vertical="center" wrapText="1"/>
    </xf>
    <xf numFmtId="0" fontId="81" fillId="14" borderId="51" xfId="0" applyFont="1" applyFill="1" applyBorder="1" applyAlignment="1">
      <alignment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15" borderId="51" xfId="0" applyFont="1" applyFill="1" applyBorder="1" applyAlignment="1">
      <alignment horizontal="center" vertical="center" wrapText="1"/>
    </xf>
    <xf numFmtId="0" fontId="0" fillId="15" borderId="11" xfId="0" applyFill="1" applyBorder="1" applyAlignment="1">
      <alignment vertical="center" wrapText="1"/>
    </xf>
    <xf numFmtId="0" fontId="0" fillId="15" borderId="5" xfId="0" applyFill="1" applyBorder="1" applyAlignment="1">
      <alignment vertical="center" wrapText="1"/>
    </xf>
    <xf numFmtId="0" fontId="10" fillId="0" borderId="5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77" fillId="0" borderId="47" xfId="0" applyFont="1" applyBorder="1" applyAlignment="1">
      <alignment horizontal="left" vertical="center"/>
    </xf>
    <xf numFmtId="0" fontId="77" fillId="0" borderId="48" xfId="0" applyFont="1" applyBorder="1" applyAlignment="1">
      <alignment horizontal="left" vertical="center"/>
    </xf>
    <xf numFmtId="0" fontId="0" fillId="0" borderId="51" xfId="0"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4" fillId="15" borderId="0" xfId="0" applyFont="1" applyFill="1" applyAlignment="1">
      <alignment vertical="center" wrapText="1"/>
    </xf>
    <xf numFmtId="0" fontId="78" fillId="3" borderId="50" xfId="0" applyFont="1" applyFill="1" applyBorder="1" applyAlignment="1">
      <alignment vertical="center" wrapText="1"/>
    </xf>
    <xf numFmtId="0" fontId="78" fillId="3" borderId="8" xfId="0" applyFont="1" applyFill="1" applyBorder="1" applyAlignment="1">
      <alignment vertical="center" wrapText="1"/>
    </xf>
    <xf numFmtId="0" fontId="78" fillId="3" borderId="13" xfId="0" applyFont="1" applyFill="1" applyBorder="1" applyAlignment="1">
      <alignment vertical="center" wrapText="1"/>
    </xf>
    <xf numFmtId="0" fontId="77" fillId="0" borderId="47" xfId="0" applyFont="1" applyBorder="1" applyAlignment="1">
      <alignment vertical="center" wrapText="1"/>
    </xf>
    <xf numFmtId="0" fontId="77" fillId="0" borderId="48" xfId="0" applyFont="1" applyBorder="1" applyAlignment="1">
      <alignment vertical="center" wrapText="1"/>
    </xf>
    <xf numFmtId="0" fontId="0" fillId="0" borderId="48" xfId="0" applyBorder="1" applyAlignment="1">
      <alignment vertical="center" wrapText="1"/>
    </xf>
    <xf numFmtId="0" fontId="71" fillId="0" borderId="48" xfId="0" applyFont="1" applyBorder="1" applyAlignment="1">
      <alignment horizontal="left" vertical="center"/>
    </xf>
    <xf numFmtId="0" fontId="77" fillId="0" borderId="9" xfId="0" applyFont="1" applyBorder="1" applyAlignment="1">
      <alignment horizontal="left" vertical="center" wrapText="1"/>
    </xf>
    <xf numFmtId="0" fontId="77" fillId="0" borderId="6" xfId="0" applyFont="1" applyBorder="1" applyAlignment="1">
      <alignment horizontal="left" vertical="center" wrapText="1"/>
    </xf>
    <xf numFmtId="0" fontId="77" fillId="0" borderId="50" xfId="0" applyFont="1" applyBorder="1" applyAlignment="1">
      <alignment horizontal="left" vertical="center" wrapText="1"/>
    </xf>
    <xf numFmtId="0" fontId="4" fillId="15" borderId="46" xfId="0" applyFont="1" applyFill="1" applyBorder="1" applyAlignment="1">
      <alignment horizontal="center" vertical="top" wrapText="1"/>
    </xf>
  </cellXfs>
  <cellStyles count="25">
    <cellStyle name="パーセント" xfId="1" builtinId="5"/>
    <cellStyle name="パーセント 2" xfId="23" xr:uid="{6438CBFE-7C64-494A-9AF4-99BA33E12158}"/>
    <cellStyle name="ハイパーリンク" xfId="19" builtinId="8"/>
    <cellStyle name="桁区切り" xfId="2" builtinId="6"/>
    <cellStyle name="桁区切り 2" xfId="3" xr:uid="{00000000-0005-0000-0000-000002000000}"/>
    <cellStyle name="桁区切り 2 2" xfId="21" xr:uid="{5BA628ED-95DE-4419-AE5D-9B3FF7579834}"/>
    <cellStyle name="桁区切り 3" xfId="22" xr:uid="{9F116AD0-BC10-408D-9DAB-7A30D57B150D}"/>
    <cellStyle name="標準" xfId="0" builtinId="0"/>
    <cellStyle name="標準 11" xfId="4" xr:uid="{00000000-0005-0000-0000-000004000000}"/>
    <cellStyle name="標準 2" xfId="5" xr:uid="{00000000-0005-0000-0000-000005000000}"/>
    <cellStyle name="標準 2 2" xfId="6" xr:uid="{00000000-0005-0000-0000-000006000000}"/>
    <cellStyle name="標準 2 2 2" xfId="20" xr:uid="{720468CC-F354-4595-9BA7-4B7822D60B5D}"/>
    <cellStyle name="標準 2 3" xfId="16" xr:uid="{B0DBF028-EE23-486B-84A8-4D262B370EBB}"/>
    <cellStyle name="標準 2 4" xfId="7" xr:uid="{00000000-0005-0000-0000-000007000000}"/>
    <cellStyle name="標準 3" xfId="8" xr:uid="{00000000-0005-0000-0000-000008000000}"/>
    <cellStyle name="標準 3 2" xfId="9" xr:uid="{00000000-0005-0000-0000-000009000000}"/>
    <cellStyle name="標準 3 2 2" xfId="10" xr:uid="{00000000-0005-0000-0000-00000A000000}"/>
    <cellStyle name="標準 3 3" xfId="15" xr:uid="{00000000-0005-0000-0000-00000B000000}"/>
    <cellStyle name="標準 3 4" xfId="24" xr:uid="{D93E563C-A50A-438F-AA8F-2018689A4BB7}"/>
    <cellStyle name="標準 4" xfId="11" xr:uid="{00000000-0005-0000-0000-00000C000000}"/>
    <cellStyle name="標準 5" xfId="18" xr:uid="{09B021C8-2395-4456-9DFF-5E5030925657}"/>
    <cellStyle name="標準 7" xfId="12" xr:uid="{00000000-0005-0000-0000-00000D000000}"/>
    <cellStyle name="標準 8" xfId="13" xr:uid="{00000000-0005-0000-0000-00000E000000}"/>
    <cellStyle name="標準_⑤参考様式11,12号別紙(収支実績報告書（支援交付金））" xfId="14" xr:uid="{00000000-0005-0000-0000-00000F000000}"/>
    <cellStyle name="標準_出納帳20061221" xfId="17" xr:uid="{7F9D02AB-74DA-44BB-AF7F-2AD4B3D5BBB9}"/>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ill>
        <patternFill>
          <bgColor rgb="FFFF0000"/>
        </patternFill>
      </fill>
    </dxf>
  </dxfs>
  <tableStyles count="0" defaultTableStyle="TableStyleMedium2" defaultPivotStyle="PivotStyleLight16"/>
  <colors>
    <mruColors>
      <color rgb="FFCCFFCC"/>
      <color rgb="FFCCFFFF"/>
      <color rgb="FFFFEBFF"/>
      <color rgb="FFFFF3FF"/>
      <color rgb="FFFFD5FF"/>
      <color rgb="FFFFCCFF"/>
      <color rgb="FFFF5050"/>
      <color rgb="FFFF7C8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9" Type="http://schemas.openxmlformats.org/officeDocument/2006/relationships/externalLink" Target="externalLinks/externalLink2.xml" /><Relationship Id="rId21" Type="http://schemas.openxmlformats.org/officeDocument/2006/relationships/worksheet" Target="worksheets/sheet21.xml" /><Relationship Id="rId34" Type="http://schemas.openxmlformats.org/officeDocument/2006/relationships/worksheet" Target="worksheets/sheet34.xml" /><Relationship Id="rId42" Type="http://schemas.openxmlformats.org/officeDocument/2006/relationships/externalLink" Target="externalLinks/externalLink5.xml" /><Relationship Id="rId47" Type="http://schemas.openxmlformats.org/officeDocument/2006/relationships/styles" Target="styles.xml" /><Relationship Id="rId7" Type="http://schemas.openxmlformats.org/officeDocument/2006/relationships/worksheet" Target="worksheets/sheet7.xml" /><Relationship Id="rId2" Type="http://schemas.openxmlformats.org/officeDocument/2006/relationships/worksheet" Target="worksheets/sheet2.xml" /><Relationship Id="rId16" Type="http://schemas.openxmlformats.org/officeDocument/2006/relationships/worksheet" Target="worksheets/sheet16.xml" /><Relationship Id="rId29" Type="http://schemas.openxmlformats.org/officeDocument/2006/relationships/worksheet" Target="worksheets/sheet29.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worksheet" Target="worksheets/sheet32.xml" /><Relationship Id="rId37" Type="http://schemas.openxmlformats.org/officeDocument/2006/relationships/worksheet" Target="worksheets/sheet37.xml" /><Relationship Id="rId40" Type="http://schemas.openxmlformats.org/officeDocument/2006/relationships/externalLink" Target="externalLinks/externalLink3.xml" /><Relationship Id="rId45" Type="http://schemas.openxmlformats.org/officeDocument/2006/relationships/externalLink" Target="externalLinks/externalLink8.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worksheet" Target="worksheets/sheet36.xml" /><Relationship Id="rId49" Type="http://schemas.openxmlformats.org/officeDocument/2006/relationships/calcChain" Target="calcChain.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4" Type="http://schemas.openxmlformats.org/officeDocument/2006/relationships/externalLink" Target="externalLinks/externalLink7.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worksheet" Target="worksheets/sheet35.xml" /><Relationship Id="rId43" Type="http://schemas.openxmlformats.org/officeDocument/2006/relationships/externalLink" Target="externalLinks/externalLink6.xml" /><Relationship Id="rId48" Type="http://schemas.openxmlformats.org/officeDocument/2006/relationships/sharedStrings" Target="sharedStrings.xml" /><Relationship Id="rId8" Type="http://schemas.openxmlformats.org/officeDocument/2006/relationships/worksheet" Target="worksheets/sheet8.xml" /><Relationship Id="rId3" Type="http://schemas.openxmlformats.org/officeDocument/2006/relationships/worksheet" Target="worksheets/sheet3.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worksheet" Target="worksheets/sheet33.xml" /><Relationship Id="rId38" Type="http://schemas.openxmlformats.org/officeDocument/2006/relationships/externalLink" Target="externalLinks/externalLink1.xml" /><Relationship Id="rId46" Type="http://schemas.openxmlformats.org/officeDocument/2006/relationships/theme" Target="theme/theme1.xml" /><Relationship Id="rId20" Type="http://schemas.openxmlformats.org/officeDocument/2006/relationships/worksheet" Target="worksheets/sheet20.xml" /><Relationship Id="rId41" Type="http://schemas.openxmlformats.org/officeDocument/2006/relationships/externalLink" Target="externalLinks/externalLink4.xml" /><Relationship Id="rId1" Type="http://schemas.openxmlformats.org/officeDocument/2006/relationships/worksheet" Target="worksheets/sheet1.xml" /><Relationship Id="rId6" Type="http://schemas.openxmlformats.org/officeDocument/2006/relationships/worksheet" Target="worksheets/sheet6.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6</xdr:col>
      <xdr:colOff>416934</xdr:colOff>
      <xdr:row>16</xdr:row>
      <xdr:rowOff>257642</xdr:rowOff>
    </xdr:from>
    <xdr:to>
      <xdr:col>6</xdr:col>
      <xdr:colOff>2753405</xdr:colOff>
      <xdr:row>19</xdr:row>
      <xdr:rowOff>32508</xdr:rowOff>
    </xdr:to>
    <xdr:pic>
      <xdr:nvPicPr>
        <xdr:cNvPr id="3" name="図 2">
          <a:extLst>
            <a:ext uri="{FF2B5EF4-FFF2-40B4-BE49-F238E27FC236}">
              <a16:creationId xmlns:a16="http://schemas.microsoft.com/office/drawing/2014/main" id="{198A3F07-2189-4898-AA43-7011F54D53E5}"/>
            </a:ext>
          </a:extLst>
        </xdr:cNvPr>
        <xdr:cNvPicPr>
          <a:picLocks noChangeAspect="1"/>
        </xdr:cNvPicPr>
      </xdr:nvPicPr>
      <xdr:blipFill>
        <a:blip xmlns:r="http://schemas.openxmlformats.org/officeDocument/2006/relationships" r:embed="rId1"/>
        <a:stretch>
          <a:fillRect/>
        </a:stretch>
      </xdr:blipFill>
      <xdr:spPr>
        <a:xfrm>
          <a:off x="5394963" y="4658609"/>
          <a:ext cx="2330059" cy="546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102058</xdr:colOff>
      <xdr:row>110</xdr:row>
      <xdr:rowOff>36527</xdr:rowOff>
    </xdr:from>
    <xdr:to>
      <xdr:col>17</xdr:col>
      <xdr:colOff>703300</xdr:colOff>
      <xdr:row>139</xdr:row>
      <xdr:rowOff>179932</xdr:rowOff>
    </xdr:to>
    <xdr:pic>
      <xdr:nvPicPr>
        <xdr:cNvPr id="3" name="図 2">
          <a:extLst>
            <a:ext uri="{FF2B5EF4-FFF2-40B4-BE49-F238E27FC236}">
              <a16:creationId xmlns:a16="http://schemas.microsoft.com/office/drawing/2014/main" id="{204F2562-8B50-618A-F42E-7CBBA15A11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1478" y="28271348"/>
          <a:ext cx="10704545" cy="7049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34</xdr:row>
      <xdr:rowOff>0</xdr:rowOff>
    </xdr:from>
    <xdr:to>
      <xdr:col>8</xdr:col>
      <xdr:colOff>957943</xdr:colOff>
      <xdr:row>34</xdr:row>
      <xdr:rowOff>0</xdr:rowOff>
    </xdr:to>
    <xdr:sp textlink="">
      <xdr:nvSpPr>
        <xdr:cNvPr id="2" name="テキスト ボックス 1">
          <a:extLst>
            <a:ext uri="{FF2B5EF4-FFF2-40B4-BE49-F238E27FC236}">
              <a16:creationId xmlns:a16="http://schemas.microsoft.com/office/drawing/2014/main" id="{2539DADD-DDA3-49CA-B717-D1DD8D384883}"/>
            </a:ext>
          </a:extLst>
        </xdr:cNvPr>
        <xdr:cNvSpPr txBox="1"/>
      </xdr:nvSpPr>
      <xdr:spPr>
        <a:xfrm>
          <a:off x="0" y="11713028"/>
          <a:ext cx="8240486" cy="402772"/>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editAs="oneCell">
    <xdr:from>
      <xdr:col>7</xdr:col>
      <xdr:colOff>40262</xdr:colOff>
      <xdr:row>38</xdr:row>
      <xdr:rowOff>259095</xdr:rowOff>
    </xdr:from>
    <xdr:to>
      <xdr:col>9</xdr:col>
      <xdr:colOff>158681</xdr:colOff>
      <xdr:row>48</xdr:row>
      <xdr:rowOff>23691</xdr:rowOff>
    </xdr:to>
    <xdr:pic>
      <xdr:nvPicPr>
        <xdr:cNvPr id="7" name="図 6">
          <a:extLst>
            <a:ext uri="{FF2B5EF4-FFF2-40B4-BE49-F238E27FC236}">
              <a16:creationId xmlns:a16="http://schemas.microsoft.com/office/drawing/2014/main" id="{7B3F95CB-3994-451A-9810-100AC2296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60673" y="14011629"/>
          <a:ext cx="1710268" cy="3418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613254</xdr:colOff>
      <xdr:row>38</xdr:row>
      <xdr:rowOff>259095</xdr:rowOff>
    </xdr:from>
    <xdr:to>
      <xdr:col>5</xdr:col>
      <xdr:colOff>339477</xdr:colOff>
      <xdr:row>55</xdr:row>
      <xdr:rowOff>168273</xdr:rowOff>
    </xdr:to>
    <xdr:pic>
      <xdr:nvPicPr>
        <xdr:cNvPr id="5" name="図 4">
          <a:extLst>
            <a:ext uri="{FF2B5EF4-FFF2-40B4-BE49-F238E27FC236}">
              <a16:creationId xmlns:a16="http://schemas.microsoft.com/office/drawing/2014/main" id="{F9436888-5E89-0117-3B13-3FA09009B1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36302" y="14011629"/>
          <a:ext cx="3810230"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169622</xdr:colOff>
      <xdr:row>38</xdr:row>
      <xdr:rowOff>259095</xdr:rowOff>
    </xdr:from>
    <xdr:to>
      <xdr:col>1</xdr:col>
      <xdr:colOff>2050670</xdr:colOff>
      <xdr:row>55</xdr:row>
      <xdr:rowOff>168273</xdr:rowOff>
    </xdr:to>
    <xdr:pic>
      <xdr:nvPicPr>
        <xdr:cNvPr id="8" name="図 7">
          <a:extLst>
            <a:ext uri="{FF2B5EF4-FFF2-40B4-BE49-F238E27FC236}">
              <a16:creationId xmlns:a16="http://schemas.microsoft.com/office/drawing/2014/main" id="{D70EBCC5-6159-B5DA-7CCA-707F321BF6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9622" y="14011629"/>
          <a:ext cx="3211938"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28575</xdr:colOff>
      <xdr:row>50</xdr:row>
      <xdr:rowOff>257174</xdr:rowOff>
    </xdr:from>
    <xdr:to>
      <xdr:col>18</xdr:col>
      <xdr:colOff>485775</xdr:colOff>
      <xdr:row>51</xdr:row>
      <xdr:rowOff>133350</xdr:rowOff>
    </xdr:to>
    <xdr:sp textlink="">
      <xdr:nvSpPr>
        <xdr:cNvPr id="3075" name="Text Box 3">
          <a:extLst>
            <a:ext uri="{FF2B5EF4-FFF2-40B4-BE49-F238E27FC236}">
              <a16:creationId xmlns:a16="http://schemas.microsoft.com/office/drawing/2014/main" id="{D6816EDA-78F5-43EF-A6EE-26214B3C3D47}"/>
            </a:ext>
          </a:extLst>
        </xdr:cNvPr>
        <xdr:cNvSpPr txBox="1">
          <a:spLocks noChangeArrowheads="1"/>
        </xdr:cNvSpPr>
      </xdr:nvSpPr>
      <xdr:spPr bwMode="auto">
        <a:xfrm>
          <a:off x="5610225" y="15259049"/>
          <a:ext cx="1924050" cy="619126"/>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特認基準の単価が表示のものと異なる場合は、「プルダウンリスト」シートを選択し、Ｃ列が「特認基準」となっている該当する地目に単価を記載してください。</a:t>
          </a:r>
        </a:p>
      </xdr:txBody>
    </xdr:sp>
    <xdr:clientData/>
  </xdr:twoCellAnchor>
  <xdr:oneCellAnchor>
    <xdr:from>
      <xdr:col>10</xdr:col>
      <xdr:colOff>314325</xdr:colOff>
      <xdr:row>201</xdr:row>
      <xdr:rowOff>0</xdr:rowOff>
    </xdr:from>
    <xdr:ext cx="4648388" cy="242374"/>
    <xdr:sp textlink="">
      <xdr:nvSpPr>
        <xdr:cNvPr id="2" name="テキスト ボックス 1">
          <a:extLst>
            <a:ext uri="{FF2B5EF4-FFF2-40B4-BE49-F238E27FC236}">
              <a16:creationId xmlns:a16="http://schemas.microsoft.com/office/drawing/2014/main" id="{9B30012C-D6E5-C402-DEC0-D448E472CF5D}"/>
            </a:ext>
          </a:extLst>
        </xdr:cNvPr>
        <xdr:cNvSpPr txBox="1"/>
      </xdr:nvSpPr>
      <xdr:spPr>
        <a:xfrm>
          <a:off x="4591050" y="64112775"/>
          <a:ext cx="4648388" cy="24237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↓交付金使途の内容の（項目）に項目例を記載しておりますが、修正いただいて構いません。</a:t>
          </a: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800100</xdr:colOff>
          <xdr:row>8</xdr:row>
          <xdr:rowOff>9525</xdr:rowOff>
        </xdr:from>
        <xdr:to>
          <xdr:col>3</xdr:col>
          <xdr:colOff>1047750</xdr:colOff>
          <xdr:row>10</xdr:row>
          <xdr:rowOff>19050</xdr:rowOff>
        </xdr:to>
        <xdr:sp textlink="">
          <xdr:nvSpPr>
            <xdr:cNvPr id="41985" name="Check Box 1" hidden="1">
              <a:extLst>
                <a:ext uri="{63B3BB69-23CF-44E3-9099-C40C66FF867C}">
                  <a14:compatExt spid="_x0000_s41985"/>
                </a:ext>
                <a:ext uri="{FF2B5EF4-FFF2-40B4-BE49-F238E27FC236}">
                  <a16:creationId xmlns:a16="http://schemas.microsoft.com/office/drawing/2014/main" id="{00000000-0008-0000-0F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11</xdr:row>
          <xdr:rowOff>133350</xdr:rowOff>
        </xdr:from>
        <xdr:to>
          <xdr:col>3</xdr:col>
          <xdr:colOff>1123950</xdr:colOff>
          <xdr:row>14</xdr:row>
          <xdr:rowOff>57150</xdr:rowOff>
        </xdr:to>
        <xdr:sp textlink="">
          <xdr:nvSpPr>
            <xdr:cNvPr id="41987" name="Check Box 3" hidden="1">
              <a:extLst>
                <a:ext uri="{63B3BB69-23CF-44E3-9099-C40C66FF867C}">
                  <a14:compatExt spid="_x0000_s41987"/>
                </a:ext>
                <a:ext uri="{FF2B5EF4-FFF2-40B4-BE49-F238E27FC236}">
                  <a16:creationId xmlns:a16="http://schemas.microsoft.com/office/drawing/2014/main" id="{00000000-0008-0000-0F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19</xdr:row>
          <xdr:rowOff>9525</xdr:rowOff>
        </xdr:from>
        <xdr:to>
          <xdr:col>3</xdr:col>
          <xdr:colOff>1038225</xdr:colOff>
          <xdr:row>21</xdr:row>
          <xdr:rowOff>28575</xdr:rowOff>
        </xdr:to>
        <xdr:sp textlink="">
          <xdr:nvSpPr>
            <xdr:cNvPr id="41997" name="Check Box 13" hidden="1">
              <a:extLst>
                <a:ext uri="{63B3BB69-23CF-44E3-9099-C40C66FF867C}">
                  <a14:compatExt spid="_x0000_s41997"/>
                </a:ext>
                <a:ext uri="{FF2B5EF4-FFF2-40B4-BE49-F238E27FC236}">
                  <a16:creationId xmlns:a16="http://schemas.microsoft.com/office/drawing/2014/main" id="{00000000-0008-0000-0F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22</xdr:row>
          <xdr:rowOff>142875</xdr:rowOff>
        </xdr:from>
        <xdr:to>
          <xdr:col>3</xdr:col>
          <xdr:colOff>1123950</xdr:colOff>
          <xdr:row>25</xdr:row>
          <xdr:rowOff>66675</xdr:rowOff>
        </xdr:to>
        <xdr:sp textlink="">
          <xdr:nvSpPr>
            <xdr:cNvPr id="41998" name="Check Box 14" hidden="1">
              <a:extLst>
                <a:ext uri="{63B3BB69-23CF-44E3-9099-C40C66FF867C}">
                  <a14:compatExt spid="_x0000_s41998"/>
                </a:ext>
                <a:ext uri="{FF2B5EF4-FFF2-40B4-BE49-F238E27FC236}">
                  <a16:creationId xmlns:a16="http://schemas.microsoft.com/office/drawing/2014/main" id="{00000000-0008-0000-0F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31</xdr:row>
          <xdr:rowOff>9525</xdr:rowOff>
        </xdr:from>
        <xdr:to>
          <xdr:col>3</xdr:col>
          <xdr:colOff>1047750</xdr:colOff>
          <xdr:row>33</xdr:row>
          <xdr:rowOff>28575</xdr:rowOff>
        </xdr:to>
        <xdr:sp textlink="">
          <xdr:nvSpPr>
            <xdr:cNvPr id="41999" name="Check Box 15" hidden="1">
              <a:extLst>
                <a:ext uri="{63B3BB69-23CF-44E3-9099-C40C66FF867C}">
                  <a14:compatExt spid="_x0000_s41999"/>
                </a:ext>
                <a:ext uri="{FF2B5EF4-FFF2-40B4-BE49-F238E27FC236}">
                  <a16:creationId xmlns:a16="http://schemas.microsoft.com/office/drawing/2014/main" id="{00000000-0008-0000-0F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36</xdr:row>
          <xdr:rowOff>152400</xdr:rowOff>
        </xdr:from>
        <xdr:to>
          <xdr:col>3</xdr:col>
          <xdr:colOff>1133475</xdr:colOff>
          <xdr:row>39</xdr:row>
          <xdr:rowOff>66675</xdr:rowOff>
        </xdr:to>
        <xdr:sp textlink="">
          <xdr:nvSpPr>
            <xdr:cNvPr id="42000" name="Check Box 16" hidden="1">
              <a:extLst>
                <a:ext uri="{63B3BB69-23CF-44E3-9099-C40C66FF867C}">
                  <a14:compatExt spid="_x0000_s42000"/>
                </a:ext>
                <a:ext uri="{FF2B5EF4-FFF2-40B4-BE49-F238E27FC236}">
                  <a16:creationId xmlns:a16="http://schemas.microsoft.com/office/drawing/2014/main" id="{00000000-0008-0000-0F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15</xdr:row>
          <xdr:rowOff>9525</xdr:rowOff>
        </xdr:from>
        <xdr:to>
          <xdr:col>8</xdr:col>
          <xdr:colOff>1038225</xdr:colOff>
          <xdr:row>17</xdr:row>
          <xdr:rowOff>28575</xdr:rowOff>
        </xdr:to>
        <xdr:sp textlink="">
          <xdr:nvSpPr>
            <xdr:cNvPr id="42001" name="Check Box 17" hidden="1">
              <a:extLst>
                <a:ext uri="{63B3BB69-23CF-44E3-9099-C40C66FF867C}">
                  <a14:compatExt spid="_x0000_s42001"/>
                </a:ext>
                <a:ext uri="{FF2B5EF4-FFF2-40B4-BE49-F238E27FC236}">
                  <a16:creationId xmlns:a16="http://schemas.microsoft.com/office/drawing/2014/main" id="{00000000-0008-0000-0F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18</xdr:row>
          <xdr:rowOff>142875</xdr:rowOff>
        </xdr:from>
        <xdr:to>
          <xdr:col>8</xdr:col>
          <xdr:colOff>1123950</xdr:colOff>
          <xdr:row>21</xdr:row>
          <xdr:rowOff>57150</xdr:rowOff>
        </xdr:to>
        <xdr:sp textlink="">
          <xdr:nvSpPr>
            <xdr:cNvPr id="42002" name="Check Box 18" hidden="1">
              <a:extLst>
                <a:ext uri="{63B3BB69-23CF-44E3-9099-C40C66FF867C}">
                  <a14:compatExt spid="_x0000_s42002"/>
                </a:ext>
                <a:ext uri="{FF2B5EF4-FFF2-40B4-BE49-F238E27FC236}">
                  <a16:creationId xmlns:a16="http://schemas.microsoft.com/office/drawing/2014/main" id="{00000000-0008-0000-0F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23</xdr:row>
          <xdr:rowOff>142875</xdr:rowOff>
        </xdr:from>
        <xdr:to>
          <xdr:col>8</xdr:col>
          <xdr:colOff>1123950</xdr:colOff>
          <xdr:row>26</xdr:row>
          <xdr:rowOff>57150</xdr:rowOff>
        </xdr:to>
        <xdr:sp textlink="">
          <xdr:nvSpPr>
            <xdr:cNvPr id="42003" name="Check Box 19" hidden="1">
              <a:extLst>
                <a:ext uri="{63B3BB69-23CF-44E3-9099-C40C66FF867C}">
                  <a14:compatExt spid="_x0000_s42003"/>
                </a:ext>
                <a:ext uri="{FF2B5EF4-FFF2-40B4-BE49-F238E27FC236}">
                  <a16:creationId xmlns:a16="http://schemas.microsoft.com/office/drawing/2014/main" id="{00000000-0008-0000-0F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35</xdr:row>
          <xdr:rowOff>142875</xdr:rowOff>
        </xdr:from>
        <xdr:to>
          <xdr:col>8</xdr:col>
          <xdr:colOff>1123950</xdr:colOff>
          <xdr:row>38</xdr:row>
          <xdr:rowOff>57150</xdr:rowOff>
        </xdr:to>
        <xdr:sp textlink="">
          <xdr:nvSpPr>
            <xdr:cNvPr id="42004" name="Check Box 20" hidden="1">
              <a:extLst>
                <a:ext uri="{63B3BB69-23CF-44E3-9099-C40C66FF867C}">
                  <a14:compatExt spid="_x0000_s42004"/>
                </a:ext>
                <a:ext uri="{FF2B5EF4-FFF2-40B4-BE49-F238E27FC236}">
                  <a16:creationId xmlns:a16="http://schemas.microsoft.com/office/drawing/2014/main" id="{00000000-0008-0000-0F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762000</xdr:colOff>
          <xdr:row>34</xdr:row>
          <xdr:rowOff>142875</xdr:rowOff>
        </xdr:from>
        <xdr:to>
          <xdr:col>8</xdr:col>
          <xdr:colOff>1095375</xdr:colOff>
          <xdr:row>37</xdr:row>
          <xdr:rowOff>57150</xdr:rowOff>
        </xdr:to>
        <xdr:sp textlink="">
          <xdr:nvSpPr>
            <xdr:cNvPr id="44042" name="Check Box 10" hidden="1">
              <a:extLst>
                <a:ext uri="{63B3BB69-23CF-44E3-9099-C40C66FF867C}">
                  <a14:compatExt spid="_x0000_s44042"/>
                </a:ext>
                <a:ext uri="{FF2B5EF4-FFF2-40B4-BE49-F238E27FC236}">
                  <a16:creationId xmlns:a16="http://schemas.microsoft.com/office/drawing/2014/main" id="{00000000-0008-0000-10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8</xdr:col>
      <xdr:colOff>230503</xdr:colOff>
      <xdr:row>14</xdr:row>
      <xdr:rowOff>100965</xdr:rowOff>
    </xdr:from>
    <xdr:to>
      <xdr:col>17</xdr:col>
      <xdr:colOff>333374</xdr:colOff>
      <xdr:row>15</xdr:row>
      <xdr:rowOff>133350</xdr:rowOff>
    </xdr:to>
    <xdr:sp textlink="">
      <xdr:nvSpPr>
        <xdr:cNvPr id="2" name="吹き出し: 角を丸めた四角形 1">
          <a:extLst>
            <a:ext uri="{FF2B5EF4-FFF2-40B4-BE49-F238E27FC236}">
              <a16:creationId xmlns:a16="http://schemas.microsoft.com/office/drawing/2014/main" id="{E6A8CD51-397B-4B00-AFEB-2D4F68F4A105}"/>
            </a:ext>
          </a:extLst>
        </xdr:cNvPr>
        <xdr:cNvSpPr/>
      </xdr:nvSpPr>
      <xdr:spPr>
        <a:xfrm>
          <a:off x="2802253" y="2901315"/>
          <a:ext cx="3188971" cy="232410"/>
        </a:xfrm>
        <a:prstGeom prst="wedgeRoundRectCallout">
          <a:avLst>
            <a:gd name="adj1" fmla="val 1754"/>
            <a:gd name="adj2" fmla="val 12096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金銭出納簿（今年度）及び（前年度）を作成することで自動入力</a:t>
          </a:r>
        </a:p>
      </xdr:txBody>
    </xdr:sp>
    <xdr:clientData/>
  </xdr:twoCellAnchor>
  <xdr:twoCellAnchor>
    <xdr:from>
      <xdr:col>11</xdr:col>
      <xdr:colOff>194309</xdr:colOff>
      <xdr:row>8</xdr:row>
      <xdr:rowOff>123825</xdr:rowOff>
    </xdr:from>
    <xdr:to>
      <xdr:col>20</xdr:col>
      <xdr:colOff>66674</xdr:colOff>
      <xdr:row>10</xdr:row>
      <xdr:rowOff>95251</xdr:rowOff>
    </xdr:to>
    <xdr:sp textlink="">
      <xdr:nvSpPr>
        <xdr:cNvPr id="3" name="吹き出し: 角を丸めた四角形 2">
          <a:extLst>
            <a:ext uri="{FF2B5EF4-FFF2-40B4-BE49-F238E27FC236}">
              <a16:creationId xmlns:a16="http://schemas.microsoft.com/office/drawing/2014/main" id="{CA5258D6-D120-484A-A0E7-9A27C91219B4}"/>
            </a:ext>
          </a:extLst>
        </xdr:cNvPr>
        <xdr:cNvSpPr/>
      </xdr:nvSpPr>
      <xdr:spPr>
        <a:xfrm>
          <a:off x="3794759" y="1724025"/>
          <a:ext cx="2958465" cy="371476"/>
        </a:xfrm>
        <a:prstGeom prst="wedgeRoundRectCallout">
          <a:avLst>
            <a:gd name="adj1" fmla="val -53669"/>
            <a:gd name="adj2" fmla="val 12597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当該年の交付金について集落の合意に基づき個人配分分、共同取組活動分に配分される額を記載。</a:t>
          </a:r>
        </a:p>
      </xdr:txBody>
    </xdr:sp>
    <xdr:clientData/>
  </xdr:twoCellAnchor>
  <xdr:twoCellAnchor>
    <xdr:from>
      <xdr:col>13</xdr:col>
      <xdr:colOff>47625</xdr:colOff>
      <xdr:row>34</xdr:row>
      <xdr:rowOff>76200</xdr:rowOff>
    </xdr:from>
    <xdr:to>
      <xdr:col>24</xdr:col>
      <xdr:colOff>746760</xdr:colOff>
      <xdr:row>35</xdr:row>
      <xdr:rowOff>142874</xdr:rowOff>
    </xdr:to>
    <xdr:sp textlink="">
      <xdr:nvSpPr>
        <xdr:cNvPr id="4" name="吹き出し: 角を丸めた四角形 3">
          <a:extLst>
            <a:ext uri="{FF2B5EF4-FFF2-40B4-BE49-F238E27FC236}">
              <a16:creationId xmlns:a16="http://schemas.microsoft.com/office/drawing/2014/main" id="{5DD80807-563C-4786-B877-3EBDD4EF87A9}"/>
            </a:ext>
          </a:extLst>
        </xdr:cNvPr>
        <xdr:cNvSpPr/>
      </xdr:nvSpPr>
      <xdr:spPr>
        <a:xfrm>
          <a:off x="4333875" y="6877050"/>
          <a:ext cx="3985260" cy="266699"/>
        </a:xfrm>
        <a:prstGeom prst="wedgeRoundRectCallout">
          <a:avLst>
            <a:gd name="adj1" fmla="val -44737"/>
            <a:gd name="adj2" fmla="val 15180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当該年の共同取組活動の支出額について集落の合意に基づき按分された額を記載。</a:t>
          </a:r>
        </a:p>
      </xdr:txBody>
    </xdr:sp>
    <xdr:clientData/>
  </xdr:twoCellAnchor>
  <xdr:twoCellAnchor>
    <xdr:from>
      <xdr:col>24</xdr:col>
      <xdr:colOff>1657350</xdr:colOff>
      <xdr:row>12</xdr:row>
      <xdr:rowOff>144781</xdr:rowOff>
    </xdr:from>
    <xdr:to>
      <xdr:col>25</xdr:col>
      <xdr:colOff>1428751</xdr:colOff>
      <xdr:row>14</xdr:row>
      <xdr:rowOff>38101</xdr:rowOff>
    </xdr:to>
    <xdr:sp textlink="">
      <xdr:nvSpPr>
        <xdr:cNvPr id="5" name="吹き出し: 角を丸めた四角形 4">
          <a:extLst>
            <a:ext uri="{FF2B5EF4-FFF2-40B4-BE49-F238E27FC236}">
              <a16:creationId xmlns:a16="http://schemas.microsoft.com/office/drawing/2014/main" id="{87D9AA82-5CCF-4E15-9BCB-34E79A1A7F3A}"/>
            </a:ext>
          </a:extLst>
        </xdr:cNvPr>
        <xdr:cNvSpPr/>
      </xdr:nvSpPr>
      <xdr:spPr>
        <a:xfrm>
          <a:off x="9229725" y="2545081"/>
          <a:ext cx="2019301" cy="293370"/>
        </a:xfrm>
        <a:prstGeom prst="wedgeRoundRectCallout">
          <a:avLst>
            <a:gd name="adj1" fmla="val 9060"/>
            <a:gd name="adj2" fmla="val 16896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金銭出納簿（今年度）から自動入力</a:t>
          </a:r>
        </a:p>
      </xdr:txBody>
    </xdr:sp>
    <xdr:clientData/>
  </xdr:twoCellAnchor>
  <xdr:twoCellAnchor>
    <xdr:from>
      <xdr:col>25</xdr:col>
      <xdr:colOff>1480185</xdr:colOff>
      <xdr:row>12</xdr:row>
      <xdr:rowOff>142876</xdr:rowOff>
    </xdr:from>
    <xdr:to>
      <xdr:col>26</xdr:col>
      <xdr:colOff>1724025</xdr:colOff>
      <xdr:row>14</xdr:row>
      <xdr:rowOff>28576</xdr:rowOff>
    </xdr:to>
    <xdr:sp textlink="">
      <xdr:nvSpPr>
        <xdr:cNvPr id="6" name="吹き出し: 角を丸めた四角形 5">
          <a:extLst>
            <a:ext uri="{FF2B5EF4-FFF2-40B4-BE49-F238E27FC236}">
              <a16:creationId xmlns:a16="http://schemas.microsoft.com/office/drawing/2014/main" id="{29E81A82-8979-44F3-8B49-699708C6FC96}"/>
            </a:ext>
          </a:extLst>
        </xdr:cNvPr>
        <xdr:cNvSpPr/>
      </xdr:nvSpPr>
      <xdr:spPr>
        <a:xfrm>
          <a:off x="11300460" y="2543176"/>
          <a:ext cx="1996440" cy="285750"/>
        </a:xfrm>
        <a:prstGeom prst="wedgeRoundRectCallout">
          <a:avLst>
            <a:gd name="adj1" fmla="val 5763"/>
            <a:gd name="adj2" fmla="val 17171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金銭出納簿</a:t>
          </a:r>
          <a:r>
            <a:rPr kumimoji="1" lang="ja-JP" altLang="en-US" sz="900">
              <a:solidFill>
                <a:schemeClr val="dk1"/>
              </a:solidFill>
              <a:effectLst/>
              <a:latin typeface="+mn-lt"/>
              <a:ea typeface="+mn-ea"/>
              <a:cs typeface="+mn-cs"/>
            </a:rPr>
            <a:t>（前年度）</a:t>
          </a:r>
          <a:r>
            <a:rPr kumimoji="1" lang="ja-JP" altLang="ja-JP" sz="900">
              <a:solidFill>
                <a:schemeClr val="dk1"/>
              </a:solidFill>
              <a:effectLst/>
              <a:latin typeface="+mn-lt"/>
              <a:ea typeface="+mn-ea"/>
              <a:cs typeface="+mn-cs"/>
            </a:rPr>
            <a:t>から自動入力</a:t>
          </a:r>
          <a:endParaRPr lang="ja-JP" altLang="ja-JP" sz="900">
            <a:effectLst/>
          </a:endParaRPr>
        </a:p>
        <a:p>
          <a:pPr algn="l"/>
          <a:endParaRPr kumimoji="1" lang="ja-JP" altLang="en-US" sz="8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33145</xdr:colOff>
      <xdr:row>86</xdr:row>
      <xdr:rowOff>121867</xdr:rowOff>
    </xdr:from>
    <xdr:to>
      <xdr:col>15</xdr:col>
      <xdr:colOff>635000</xdr:colOff>
      <xdr:row>89</xdr:row>
      <xdr:rowOff>121227</xdr:rowOff>
    </xdr:to>
    <xdr:sp textlink="">
      <xdr:nvSpPr>
        <xdr:cNvPr id="2" name="テキスト ボックス 1">
          <a:extLst>
            <a:ext uri="{FF2B5EF4-FFF2-40B4-BE49-F238E27FC236}">
              <a16:creationId xmlns:a16="http://schemas.microsoft.com/office/drawing/2014/main" id="{A029A0DD-F2D8-4E71-B2D8-C34D49C951C9}"/>
            </a:ext>
          </a:extLst>
        </xdr:cNvPr>
        <xdr:cNvSpPr txBox="1"/>
      </xdr:nvSpPr>
      <xdr:spPr>
        <a:xfrm>
          <a:off x="1159649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活動記録に独自の活動項目を選択できるようにする場合は、黒い線より上に行挿入し、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textlink="">
      <xdr:nvSpPr>
        <xdr:cNvPr id="3" name="テキスト ボックス 2">
          <a:extLst>
            <a:ext uri="{FF2B5EF4-FFF2-40B4-BE49-F238E27FC236}">
              <a16:creationId xmlns:a16="http://schemas.microsoft.com/office/drawing/2014/main" id="{CC05B909-7778-4956-8BC1-28BCDE843B0A}"/>
            </a:ext>
          </a:extLst>
        </xdr:cNvPr>
        <xdr:cNvSpPr txBox="1"/>
      </xdr:nvSpPr>
      <xdr:spPr>
        <a:xfrm>
          <a:off x="2028864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textlink="">
      <xdr:nvSpPr>
        <xdr:cNvPr id="4" name="テキスト ボックス 3">
          <a:extLst>
            <a:ext uri="{FF2B5EF4-FFF2-40B4-BE49-F238E27FC236}">
              <a16:creationId xmlns:a16="http://schemas.microsoft.com/office/drawing/2014/main" id="{AD60234C-F628-4BB6-8221-BF6F453EF453}"/>
            </a:ext>
          </a:extLst>
        </xdr:cNvPr>
        <xdr:cNvSpPr txBox="1"/>
      </xdr:nvSpPr>
      <xdr:spPr>
        <a:xfrm>
          <a:off x="2311483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84</xdr:row>
      <xdr:rowOff>78278</xdr:rowOff>
    </xdr:from>
    <xdr:to>
      <xdr:col>18</xdr:col>
      <xdr:colOff>2304435</xdr:colOff>
      <xdr:row>89</xdr:row>
      <xdr:rowOff>51209</xdr:rowOff>
    </xdr:to>
    <xdr:sp textlink="">
      <xdr:nvSpPr>
        <xdr:cNvPr id="5" name="テキスト ボックス 4">
          <a:extLst>
            <a:ext uri="{FF2B5EF4-FFF2-40B4-BE49-F238E27FC236}">
              <a16:creationId xmlns:a16="http://schemas.microsoft.com/office/drawing/2014/main" id="{0A93EA91-9929-49E7-928E-5DC4169419EF}"/>
            </a:ext>
          </a:extLst>
        </xdr:cNvPr>
        <xdr:cNvSpPr txBox="1"/>
      </xdr:nvSpPr>
      <xdr:spPr>
        <a:xfrm>
          <a:off x="2560475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12</xdr:col>
      <xdr:colOff>214156</xdr:colOff>
      <xdr:row>11</xdr:row>
      <xdr:rowOff>1101</xdr:rowOff>
    </xdr:from>
    <xdr:to>
      <xdr:col>17</xdr:col>
      <xdr:colOff>1006852</xdr:colOff>
      <xdr:row>17</xdr:row>
      <xdr:rowOff>81868</xdr:rowOff>
    </xdr:to>
    <xdr:sp textlink="">
      <xdr:nvSpPr>
        <xdr:cNvPr id="6" name="テキスト ボックス 5">
          <a:extLst>
            <a:ext uri="{FF2B5EF4-FFF2-40B4-BE49-F238E27FC236}">
              <a16:creationId xmlns:a16="http://schemas.microsoft.com/office/drawing/2014/main" id="{B279E0E1-DD28-435D-A6AA-6411366007AA}"/>
            </a:ext>
          </a:extLst>
        </xdr:cNvPr>
        <xdr:cNvSpPr txBox="1"/>
      </xdr:nvSpPr>
      <xdr:spPr>
        <a:xfrm>
          <a:off x="13091956" y="3020526"/>
          <a:ext cx="10927296" cy="14523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textlink="">
      <xdr:nvSpPr>
        <xdr:cNvPr id="7" name="正方形/長方形 6">
          <a:extLst>
            <a:ext uri="{FF2B5EF4-FFF2-40B4-BE49-F238E27FC236}">
              <a16:creationId xmlns:a16="http://schemas.microsoft.com/office/drawing/2014/main" id="{19C25F84-1EE1-48E7-A934-F1E19BDF7BA4}"/>
            </a:ext>
          </a:extLst>
        </xdr:cNvPr>
        <xdr:cNvSpPr/>
      </xdr:nvSpPr>
      <xdr:spPr>
        <a:xfrm>
          <a:off x="0" y="0"/>
          <a:ext cx="1151262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555172</xdr:colOff>
      <xdr:row>19</xdr:row>
      <xdr:rowOff>119742</xdr:rowOff>
    </xdr:from>
    <xdr:to>
      <xdr:col>4</xdr:col>
      <xdr:colOff>559526</xdr:colOff>
      <xdr:row>26</xdr:row>
      <xdr:rowOff>13062</xdr:rowOff>
    </xdr:to>
    <xdr:pic>
      <xdr:nvPicPr>
        <xdr:cNvPr id="2" name="図 1">
          <a:extLst>
            <a:ext uri="{FF2B5EF4-FFF2-40B4-BE49-F238E27FC236}">
              <a16:creationId xmlns:a16="http://schemas.microsoft.com/office/drawing/2014/main" id="{FD220155-F4F7-46C0-85F9-A14A66A3A99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172" y="4148817"/>
          <a:ext cx="3319054" cy="1093470"/>
        </a:xfrm>
        <a:prstGeom prst="rect">
          <a:avLst/>
        </a:prstGeom>
        <a:noFill/>
        <a:ln>
          <a:noFill/>
        </a:ln>
      </xdr:spPr>
    </xdr:pic>
    <xdr:clientData/>
  </xdr:twoCellAnchor>
  <xdr:oneCellAnchor>
    <xdr:from>
      <xdr:col>0</xdr:col>
      <xdr:colOff>302172</xdr:colOff>
      <xdr:row>5</xdr:row>
      <xdr:rowOff>78828</xdr:rowOff>
    </xdr:from>
    <xdr:ext cx="4164724" cy="275717"/>
    <xdr:sp textlink="">
      <xdr:nvSpPr>
        <xdr:cNvPr id="3" name="テキスト ボックス 2">
          <a:extLst>
            <a:ext uri="{FF2B5EF4-FFF2-40B4-BE49-F238E27FC236}">
              <a16:creationId xmlns:a16="http://schemas.microsoft.com/office/drawing/2014/main" id="{257D6458-5FB3-4BCF-AD01-A179B61A4422}"/>
            </a:ext>
          </a:extLst>
        </xdr:cNvPr>
        <xdr:cNvSpPr txBox="1"/>
      </xdr:nvSpPr>
      <xdr:spPr>
        <a:xfrm>
          <a:off x="302172" y="630621"/>
          <a:ext cx="4164724" cy="275717"/>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本来［１］～［６］は（実施状況の様式１）を入力したら自動で反映</a:t>
          </a:r>
        </a:p>
      </xdr:txBody>
    </xdr:sp>
    <xdr:clientData/>
  </xdr:one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6.xml.rels>&#65279;<?xml version="1.0" encoding="utf-8" standalone="yes"?>
<Relationships xmlns="http://schemas.openxmlformats.org/package/2006/relationships"><Relationship Id="rId2" Type="http://schemas.openxmlformats.org/officeDocument/2006/relationships/externalLinkPath" Target="#" TargetMode="External" /><Relationship Id="rId1" Type="http://schemas.openxmlformats.org/officeDocument/2006/relationships/externalLinkPath" Target="#" TargetMode="External" /></Relationships>
</file>

<file path=xl/externalLinks/_rels/externalLink7.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8.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2号"/>
      <sheetName val="【選択肢】"/>
    </sheetNames>
    <sheetDataSet>
      <sheetData sheetId="0" refreshError="1"/>
      <sheetData sheetId="1">
        <row r="3">
          <cell r="B3" t="str">
            <v>○</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2号"/>
      <sheetName val="【選択肢】"/>
    </sheetNames>
    <sheetDataSet>
      <sheetData sheetId="0" refreshError="1"/>
      <sheetData sheetId="1">
        <row r="3">
          <cell r="B3"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D3" t="str">
            <v>生態系保全</v>
          </cell>
          <cell r="E3" t="str">
            <v>循環かんがいによる水質保全</v>
          </cell>
          <cell r="F3" t="str">
            <v>水路</v>
          </cell>
          <cell r="G3" t="str">
            <v>km</v>
          </cell>
        </row>
        <row r="4">
          <cell r="D4" t="str">
            <v>水質保全</v>
          </cell>
          <cell r="E4" t="str">
            <v>浄化水路による水質保全</v>
          </cell>
          <cell r="F4" t="str">
            <v>農道</v>
          </cell>
          <cell r="G4" t="str">
            <v>箇所</v>
          </cell>
        </row>
        <row r="5">
          <cell r="D5" t="str">
            <v>景観形成・生活環境保全</v>
          </cell>
          <cell r="E5" t="str">
            <v>地下水かん養</v>
          </cell>
          <cell r="F5" t="str">
            <v>ため池</v>
          </cell>
        </row>
        <row r="6">
          <cell r="D6" t="str">
            <v>水田貯留・地下水かん養</v>
          </cell>
          <cell r="E6" t="str">
            <v>持続的な水管理</v>
          </cell>
        </row>
        <row r="7">
          <cell r="D7" t="str">
            <v>資源循環</v>
          </cell>
          <cell r="E7" t="str">
            <v>土壌流出防止</v>
          </cell>
        </row>
        <row r="8">
          <cell r="E8" t="str">
            <v>生物多様性の回復</v>
          </cell>
        </row>
        <row r="9">
          <cell r="E9" t="str">
            <v>水環境の回復</v>
          </cell>
        </row>
        <row r="10">
          <cell r="E10" t="str">
            <v>持続的な畦畔管理</v>
          </cell>
        </row>
        <row r="11">
          <cell r="E11" t="str">
            <v>専門家の指導</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１－７号"/>
      <sheetName val="【選択肢】"/>
    </sheetNames>
    <sheetDataSet>
      <sheetData sheetId="0"/>
      <sheetData sheetId="1">
        <row r="3">
          <cell r="I3">
            <v>1</v>
          </cell>
          <cell r="J3" t="str">
            <v>１.前年度持越</v>
          </cell>
        </row>
        <row r="4">
          <cell r="I4">
            <v>2</v>
          </cell>
          <cell r="J4" t="str">
            <v>２.交付金</v>
          </cell>
        </row>
        <row r="5">
          <cell r="J5" t="str">
            <v>３.利子等</v>
          </cell>
        </row>
        <row r="6">
          <cell r="J6" t="str">
            <v>４.日当</v>
          </cell>
        </row>
        <row r="7">
          <cell r="J7" t="str">
            <v>５.購入・リース費</v>
          </cell>
        </row>
        <row r="8">
          <cell r="J8" t="str">
            <v>６.外注費</v>
          </cell>
        </row>
        <row r="9">
          <cell r="J9" t="str">
            <v>７.その他支出</v>
          </cell>
        </row>
        <row r="10">
          <cell r="J10" t="str">
            <v>８.返還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①"/>
      <sheetName val="様式１②"/>
      <sheetName val="様式２①②"/>
      <sheetName val="様式２③"/>
      <sheetName val="様式２④"/>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row r="11">
          <cell r="I11" t="str">
            <v/>
          </cell>
        </row>
      </sheetData>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row r="1">
          <cell r="E1" t="str">
            <v>地方公共団体コード</v>
          </cell>
        </row>
      </sheetData>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3" Type="http://schemas.openxmlformats.org/officeDocument/2006/relationships/vmlDrawing" Target="../drawings/vmlDrawing3.vml" /><Relationship Id="rId7" Type="http://schemas.openxmlformats.org/officeDocument/2006/relationships/ctrlProp" Target="../ctrlProps/ctrlProp4.xml" /><Relationship Id="rId12" Type="http://schemas.openxmlformats.org/officeDocument/2006/relationships/ctrlProp" Target="../ctrlProps/ctrlProp9.xml" /><Relationship Id="rId2" Type="http://schemas.openxmlformats.org/officeDocument/2006/relationships/drawing" Target="../drawings/drawing5.xml" /><Relationship Id="rId6" Type="http://schemas.openxmlformats.org/officeDocument/2006/relationships/ctrlProp" Target="../ctrlProps/ctrlProp3.xml" /><Relationship Id="rId11" Type="http://schemas.openxmlformats.org/officeDocument/2006/relationships/ctrlProp" Target="../ctrlProps/ctrlProp8.xml" /><Relationship Id="rId5" Type="http://schemas.openxmlformats.org/officeDocument/2006/relationships/ctrlProp" Target="../ctrlProps/ctrlProp2.xml" /><Relationship Id="rId10" Type="http://schemas.openxmlformats.org/officeDocument/2006/relationships/ctrlProp" Target="../ctrlProps/ctrlProp7.xml" /><Relationship Id="rId4" Type="http://schemas.openxmlformats.org/officeDocument/2006/relationships/ctrlProp" Target="../ctrlProps/ctrlProp1.xml" /><Relationship Id="rId9" Type="http://schemas.openxmlformats.org/officeDocument/2006/relationships/ctrlProp" Target="../ctrlProps/ctrlProp6.xml" /></Relationships>
</file>

<file path=xl/worksheets/_rels/sheet17.xml.rels>&#65279;<?xml version="1.0" encoding="utf-8" standalone="yes"?>
<Relationships xmlns="http://schemas.openxmlformats.org/package/2006/relationships"><Relationship Id="rId3" Type="http://schemas.openxmlformats.org/officeDocument/2006/relationships/vmlDrawing" Target="../drawings/vmlDrawing4.vml" /><Relationship Id="rId2" Type="http://schemas.openxmlformats.org/officeDocument/2006/relationships/drawing" Target="../drawings/drawing6.xml" /><Relationship Id="rId4" Type="http://schemas.openxmlformats.org/officeDocument/2006/relationships/ctrlProp" Target="../ctrlProps/ctrlProp11.xml" /></Relationships>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2.xml" /></Relationships>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 />
</file>

<file path=xl/worksheets/_rels/sheet31.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32.xml.rels>&#65279;<?xml version="1.0" encoding="utf-8" standalone="yes"?>
<Relationships xmlns="http://schemas.openxmlformats.org/package/2006/relationships" />
</file>

<file path=xl/worksheets/_rels/sheet33.xml.rels>&#65279;<?xml version="1.0" encoding="utf-8" standalone="yes"?>
<Relationships xmlns="http://schemas.openxmlformats.org/package/2006/relationships" />
</file>

<file path=xl/worksheets/_rels/sheet34.xml.rels>&#65279;<?xml version="1.0" encoding="utf-8" standalone="yes"?>
<Relationships xmlns="http://schemas.openxmlformats.org/package/2006/relationships" />
</file>

<file path=xl/worksheets/_rels/sheet35.xml.rels>&#65279;<?xml version="1.0" encoding="utf-8" standalone="yes"?>
<Relationships xmlns="http://schemas.openxmlformats.org/package/2006/relationships" />
</file>

<file path=xl/worksheets/_rels/sheet36.xml.rels>&#65279;<?xml version="1.0" encoding="utf-8" standalone="yes"?>
<Relationships xmlns="http://schemas.openxmlformats.org/package/2006/relationships" />
</file>

<file path=xl/worksheets/_rels/sheet37.xml.rels>&#65279;<?xml version="1.0" encoding="utf-8" standalone="yes"?>
<Relationships xmlns="http://schemas.openxmlformats.org/package/2006/relationships"><Relationship Id="rId3" Type="http://schemas.openxmlformats.org/officeDocument/2006/relationships/vmlDrawing" Target="../drawings/vmlDrawing5.vml" /><Relationship Id="rId2" Type="http://schemas.openxmlformats.org/officeDocument/2006/relationships/drawing" Target="../drawings/drawing9.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9.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70C0"/>
  </sheetPr>
  <dimension ref="A1:IX66"/>
  <sheetViews>
    <sheetView showGridLines="0" tabSelected="1" view="pageBreakPreview" zoomScale="116" zoomScaleNormal="100" zoomScaleSheetLayoutView="100" workbookViewId="0"/>
  </sheetViews>
  <sheetFormatPr defaultColWidth="9" defaultRowHeight="18.75"/>
  <cols>
    <col min="1" max="2" width="2.75" style="22" customWidth="1"/>
    <col min="3" max="3" width="11" style="22" customWidth="1"/>
    <col min="4" max="4" width="17.625" style="22" customWidth="1"/>
    <col min="5" max="5" width="21.375" style="449" customWidth="1"/>
    <col min="6" max="6" width="14" style="449" customWidth="1"/>
    <col min="7" max="7" width="37.125" style="22" customWidth="1"/>
    <col min="8" max="8" width="2.625" style="22" customWidth="1"/>
    <col min="9" max="9" width="5.75" style="127" customWidth="1"/>
    <col min="10" max="258" width="9" style="127"/>
    <col min="259" max="16384" width="9" style="22"/>
  </cols>
  <sheetData>
    <row r="1" spans="1:258" s="45" customFormat="1" ht="43.5" customHeight="1">
      <c r="A1" s="1166" t="s">
        <v>2548</v>
      </c>
      <c r="E1" s="449"/>
      <c r="F1" s="449"/>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127"/>
      <c r="CJ1" s="127"/>
      <c r="CK1" s="127"/>
      <c r="CL1" s="127"/>
      <c r="CM1" s="127"/>
      <c r="CN1" s="127"/>
      <c r="CO1" s="127"/>
      <c r="CP1" s="127"/>
      <c r="CQ1" s="127"/>
      <c r="CR1" s="127"/>
      <c r="CS1" s="127"/>
      <c r="CT1" s="127"/>
      <c r="CU1" s="127"/>
      <c r="CV1" s="127"/>
      <c r="CW1" s="127"/>
      <c r="CX1" s="127"/>
      <c r="CY1" s="127"/>
      <c r="CZ1" s="127"/>
      <c r="DA1" s="127"/>
      <c r="DB1" s="127"/>
      <c r="DC1" s="127"/>
      <c r="DD1" s="127"/>
      <c r="DE1" s="127"/>
      <c r="DF1" s="127"/>
      <c r="DG1" s="127"/>
      <c r="DH1" s="127"/>
      <c r="DI1" s="127"/>
      <c r="DJ1" s="127"/>
      <c r="DK1" s="127"/>
      <c r="DL1" s="127"/>
      <c r="DM1" s="127"/>
      <c r="DN1" s="127"/>
      <c r="DO1" s="127"/>
      <c r="DP1" s="127"/>
      <c r="DQ1" s="127"/>
      <c r="DR1" s="127"/>
      <c r="DS1" s="127"/>
      <c r="DT1" s="127"/>
      <c r="DU1" s="127"/>
      <c r="DV1" s="127"/>
      <c r="DW1" s="127"/>
      <c r="DX1" s="127"/>
      <c r="DY1" s="127"/>
      <c r="DZ1" s="127"/>
      <c r="EA1" s="127"/>
      <c r="EB1" s="127"/>
      <c r="EC1" s="127"/>
      <c r="ED1" s="127"/>
      <c r="EE1" s="127"/>
      <c r="EF1" s="127"/>
      <c r="EG1" s="127"/>
      <c r="EH1" s="127"/>
      <c r="EI1" s="127"/>
      <c r="EJ1" s="127"/>
      <c r="EK1" s="127"/>
      <c r="EL1" s="127"/>
      <c r="EM1" s="127"/>
      <c r="EN1" s="127"/>
      <c r="EO1" s="127"/>
      <c r="EP1" s="127"/>
      <c r="EQ1" s="127"/>
      <c r="ER1" s="127"/>
      <c r="ES1" s="127"/>
      <c r="ET1" s="127"/>
      <c r="EU1" s="127"/>
      <c r="EV1" s="127"/>
      <c r="EW1" s="127"/>
      <c r="EX1" s="127"/>
      <c r="EY1" s="127"/>
      <c r="EZ1" s="127"/>
      <c r="FA1" s="127"/>
      <c r="FB1" s="127"/>
      <c r="FC1" s="127"/>
      <c r="FD1" s="127"/>
      <c r="FE1" s="127"/>
      <c r="FF1" s="127"/>
      <c r="FG1" s="127"/>
      <c r="FH1" s="127"/>
      <c r="FI1" s="127"/>
      <c r="FJ1" s="127"/>
      <c r="FK1" s="127"/>
      <c r="FL1" s="127"/>
      <c r="FM1" s="127"/>
      <c r="FN1" s="127"/>
      <c r="FO1" s="127"/>
      <c r="FP1" s="127"/>
      <c r="FQ1" s="127"/>
      <c r="FR1" s="127"/>
      <c r="FS1" s="127"/>
      <c r="FT1" s="127"/>
      <c r="FU1" s="127"/>
      <c r="FV1" s="127"/>
      <c r="FW1" s="127"/>
      <c r="FX1" s="127"/>
      <c r="FY1" s="127"/>
      <c r="FZ1" s="127"/>
      <c r="GA1" s="127"/>
      <c r="GB1" s="127"/>
      <c r="GC1" s="127"/>
      <c r="GD1" s="127"/>
      <c r="GE1" s="127"/>
      <c r="GF1" s="127"/>
      <c r="GG1" s="127"/>
      <c r="GH1" s="127"/>
      <c r="GI1" s="127"/>
      <c r="GJ1" s="127"/>
      <c r="GK1" s="127"/>
      <c r="GL1" s="127"/>
      <c r="GM1" s="127"/>
      <c r="GN1" s="127"/>
      <c r="GO1" s="127"/>
      <c r="GP1" s="127"/>
      <c r="GQ1" s="127"/>
      <c r="GR1" s="127"/>
      <c r="GS1" s="127"/>
      <c r="GT1" s="127"/>
      <c r="GU1" s="127"/>
      <c r="GV1" s="127"/>
      <c r="GW1" s="127"/>
      <c r="GX1" s="127"/>
      <c r="GY1" s="127"/>
      <c r="GZ1" s="127"/>
      <c r="HA1" s="127"/>
      <c r="HB1" s="127"/>
      <c r="HC1" s="127"/>
      <c r="HD1" s="127"/>
      <c r="HE1" s="127"/>
      <c r="HF1" s="127"/>
      <c r="HG1" s="127"/>
      <c r="HH1" s="127"/>
      <c r="HI1" s="127"/>
      <c r="HJ1" s="127"/>
      <c r="HK1" s="127"/>
      <c r="HL1" s="127"/>
      <c r="HM1" s="127"/>
      <c r="HN1" s="127"/>
      <c r="HO1" s="127"/>
      <c r="HP1" s="127"/>
      <c r="HQ1" s="127"/>
      <c r="HR1" s="127"/>
      <c r="HS1" s="127"/>
      <c r="HT1" s="127"/>
      <c r="HU1" s="127"/>
      <c r="HV1" s="127"/>
      <c r="HW1" s="127"/>
      <c r="HX1" s="127"/>
      <c r="HY1" s="127"/>
      <c r="HZ1" s="127"/>
      <c r="IA1" s="127"/>
      <c r="IB1" s="127"/>
      <c r="IC1" s="127"/>
      <c r="ID1" s="127"/>
      <c r="IE1" s="127"/>
      <c r="IF1" s="127"/>
      <c r="IG1" s="127"/>
      <c r="IH1" s="127"/>
      <c r="II1" s="127"/>
      <c r="IJ1" s="127"/>
      <c r="IK1" s="127"/>
      <c r="IL1" s="127"/>
      <c r="IM1" s="127"/>
      <c r="IN1" s="127"/>
      <c r="IO1" s="127"/>
      <c r="IP1" s="127"/>
      <c r="IQ1" s="127"/>
      <c r="IR1" s="127"/>
      <c r="IS1" s="127"/>
      <c r="IT1" s="127"/>
      <c r="IU1" s="127"/>
      <c r="IV1" s="127"/>
      <c r="IW1" s="127"/>
      <c r="IX1" s="127"/>
    </row>
    <row r="2" spans="1:258" ht="24" customHeight="1" thickBot="1">
      <c r="A2" s="24" t="s">
        <v>41</v>
      </c>
      <c r="B2" s="24"/>
      <c r="C2" s="24"/>
      <c r="D2" s="25"/>
      <c r="E2" s="25"/>
      <c r="F2" s="25"/>
      <c r="G2" s="25"/>
      <c r="H2" s="25"/>
    </row>
    <row r="3" spans="1:258" ht="21" customHeight="1">
      <c r="B3" s="28" t="s">
        <v>42</v>
      </c>
      <c r="C3" s="29"/>
      <c r="D3" s="41" t="s">
        <v>69</v>
      </c>
      <c r="E3" s="1211" t="s">
        <v>45</v>
      </c>
      <c r="F3" s="1211"/>
      <c r="G3" s="1212"/>
    </row>
    <row r="4" spans="1:258" ht="21" customHeight="1">
      <c r="B4" s="30" t="s">
        <v>43</v>
      </c>
      <c r="C4" s="31"/>
      <c r="D4" s="42" t="s">
        <v>70</v>
      </c>
      <c r="E4" s="1213" t="s">
        <v>46</v>
      </c>
      <c r="F4" s="1213"/>
      <c r="G4" s="1214"/>
    </row>
    <row r="5" spans="1:258" ht="21" customHeight="1">
      <c r="B5" s="30" t="s">
        <v>2549</v>
      </c>
      <c r="C5" s="31"/>
      <c r="D5" s="1230" t="s">
        <v>73</v>
      </c>
      <c r="E5" s="1230"/>
      <c r="F5" s="1230"/>
      <c r="G5" s="1231"/>
    </row>
    <row r="6" spans="1:258" ht="21" customHeight="1">
      <c r="B6" s="30" t="s">
        <v>44</v>
      </c>
      <c r="C6" s="31"/>
      <c r="D6" s="43" t="s">
        <v>74</v>
      </c>
      <c r="E6" s="4"/>
      <c r="F6" s="4"/>
      <c r="G6" s="20"/>
    </row>
    <row r="7" spans="1:258" ht="21" customHeight="1" thickBot="1">
      <c r="B7" s="32" t="s">
        <v>75</v>
      </c>
      <c r="C7" s="33"/>
      <c r="D7" s="1232" t="s">
        <v>76</v>
      </c>
      <c r="E7" s="1232"/>
      <c r="F7" s="1232"/>
      <c r="G7" s="1233"/>
    </row>
    <row r="8" spans="1:258" ht="6.75" customHeight="1">
      <c r="A8" s="27"/>
      <c r="B8" s="27"/>
      <c r="C8" s="27"/>
      <c r="D8" s="27"/>
      <c r="E8" s="27"/>
      <c r="F8" s="27"/>
      <c r="G8" s="27"/>
    </row>
    <row r="9" spans="1:258" ht="24" customHeight="1">
      <c r="A9" s="34" t="s">
        <v>200</v>
      </c>
      <c r="B9" s="35"/>
      <c r="C9" s="35"/>
      <c r="D9" s="35"/>
      <c r="E9" s="35"/>
      <c r="F9" s="35"/>
      <c r="G9" s="35"/>
      <c r="H9" s="35"/>
      <c r="K9" s="1200"/>
      <c r="L9" s="1200"/>
      <c r="M9" s="1200"/>
    </row>
    <row r="10" spans="1:258" ht="45.75" customHeight="1">
      <c r="A10" s="27"/>
      <c r="B10" s="1236" t="s">
        <v>2423</v>
      </c>
      <c r="C10" s="1236"/>
      <c r="D10" s="1236"/>
      <c r="E10" s="1236"/>
      <c r="F10" s="1236"/>
      <c r="G10" s="1236"/>
      <c r="H10" s="27"/>
    </row>
    <row r="11" spans="1:258" s="45" customFormat="1" ht="21.75" customHeight="1">
      <c r="A11" s="83"/>
      <c r="B11" s="1234" t="s">
        <v>2373</v>
      </c>
      <c r="C11" s="1235"/>
      <c r="D11" s="1235"/>
      <c r="E11" s="1235"/>
      <c r="F11" s="1235"/>
      <c r="G11" s="1235"/>
      <c r="H11" s="82"/>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7"/>
      <c r="EG11" s="127"/>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7"/>
      <c r="FZ11" s="127"/>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7"/>
      <c r="HS11" s="127"/>
      <c r="HT11" s="127"/>
      <c r="HU11" s="127"/>
      <c r="HV11" s="127"/>
      <c r="HW11" s="127"/>
      <c r="HX11" s="127"/>
      <c r="HY11" s="127"/>
      <c r="HZ11" s="127"/>
      <c r="IA11" s="127"/>
      <c r="IB11" s="127"/>
      <c r="IC11" s="127"/>
      <c r="ID11" s="127"/>
      <c r="IE11" s="127"/>
      <c r="IF11" s="127"/>
      <c r="IG11" s="127"/>
      <c r="IH11" s="127"/>
      <c r="II11" s="127"/>
      <c r="IJ11" s="127"/>
      <c r="IK11" s="127"/>
      <c r="IL11" s="127"/>
      <c r="IM11" s="127"/>
      <c r="IN11" s="127"/>
      <c r="IO11" s="127"/>
      <c r="IP11" s="127"/>
      <c r="IQ11" s="127"/>
      <c r="IR11" s="127"/>
      <c r="IS11" s="127"/>
      <c r="IT11" s="127"/>
      <c r="IU11" s="127"/>
      <c r="IV11" s="127"/>
      <c r="IW11" s="127"/>
      <c r="IX11" s="127"/>
    </row>
    <row r="12" spans="1:258" s="23" customFormat="1" ht="7.5" customHeight="1">
      <c r="A12" s="912"/>
      <c r="B12" s="913"/>
      <c r="C12" s="914"/>
      <c r="D12" s="914"/>
      <c r="E12" s="914"/>
      <c r="F12" s="914"/>
      <c r="G12" s="914"/>
      <c r="H12" s="4"/>
    </row>
    <row r="13" spans="1:258" ht="23.25" customHeight="1">
      <c r="A13" s="27"/>
      <c r="B13" s="1239" t="s">
        <v>2497</v>
      </c>
      <c r="C13" s="1239"/>
      <c r="D13" s="1239"/>
      <c r="E13" s="1239"/>
      <c r="F13" s="1239"/>
      <c r="G13" s="1239"/>
      <c r="H13" s="27"/>
    </row>
    <row r="14" spans="1:258" s="449" customFormat="1" ht="23.25" customHeight="1">
      <c r="A14" s="27"/>
      <c r="B14" s="1241" t="s">
        <v>2498</v>
      </c>
      <c r="C14" s="1241"/>
      <c r="D14" s="1241"/>
      <c r="E14" s="1241"/>
      <c r="F14" s="1241"/>
      <c r="G14" s="1241"/>
      <c r="H14" s="27"/>
      <c r="I14" s="899"/>
      <c r="J14" s="899"/>
      <c r="K14" s="899"/>
      <c r="L14" s="899"/>
      <c r="M14" s="899"/>
      <c r="N14" s="899"/>
      <c r="O14" s="899"/>
      <c r="P14" s="899"/>
      <c r="Q14" s="899"/>
      <c r="R14" s="899"/>
      <c r="S14" s="899"/>
      <c r="T14" s="899"/>
      <c r="U14" s="899"/>
      <c r="V14" s="899"/>
      <c r="W14" s="899"/>
      <c r="X14" s="899"/>
      <c r="Y14" s="899"/>
      <c r="Z14" s="899"/>
      <c r="AA14" s="899"/>
      <c r="AB14" s="899"/>
      <c r="AC14" s="899"/>
      <c r="AD14" s="899"/>
      <c r="AE14" s="899"/>
      <c r="AF14" s="899"/>
      <c r="AG14" s="899"/>
      <c r="AH14" s="899"/>
      <c r="AI14" s="899"/>
      <c r="AJ14" s="899"/>
      <c r="AK14" s="899"/>
      <c r="AL14" s="899"/>
      <c r="AM14" s="899"/>
      <c r="AN14" s="899"/>
      <c r="AO14" s="899"/>
      <c r="AP14" s="899"/>
      <c r="AQ14" s="899"/>
      <c r="AR14" s="899"/>
      <c r="AS14" s="899"/>
      <c r="AT14" s="899"/>
      <c r="AU14" s="899"/>
      <c r="AV14" s="899"/>
      <c r="AW14" s="899"/>
      <c r="AX14" s="899"/>
      <c r="AY14" s="899"/>
      <c r="AZ14" s="899"/>
      <c r="BA14" s="899"/>
      <c r="BB14" s="899"/>
      <c r="BC14" s="899"/>
      <c r="BD14" s="899"/>
      <c r="BE14" s="899"/>
      <c r="BF14" s="899"/>
      <c r="BG14" s="899"/>
      <c r="BH14" s="899"/>
      <c r="BI14" s="899"/>
      <c r="BJ14" s="899"/>
      <c r="BK14" s="899"/>
      <c r="BL14" s="899"/>
      <c r="BM14" s="899"/>
      <c r="BN14" s="899"/>
      <c r="BO14" s="899"/>
      <c r="BP14" s="899"/>
      <c r="BQ14" s="899"/>
      <c r="BR14" s="899"/>
      <c r="BS14" s="899"/>
      <c r="BT14" s="899"/>
      <c r="BU14" s="899"/>
      <c r="BV14" s="899"/>
      <c r="BW14" s="899"/>
      <c r="BX14" s="899"/>
      <c r="BY14" s="899"/>
      <c r="BZ14" s="899"/>
      <c r="CA14" s="899"/>
      <c r="CB14" s="899"/>
      <c r="CC14" s="899"/>
      <c r="CD14" s="899"/>
      <c r="CE14" s="899"/>
      <c r="CF14" s="899"/>
      <c r="CG14" s="899"/>
      <c r="CH14" s="899"/>
      <c r="CI14" s="899"/>
      <c r="CJ14" s="899"/>
      <c r="CK14" s="899"/>
      <c r="CL14" s="899"/>
      <c r="CM14" s="899"/>
      <c r="CN14" s="899"/>
      <c r="CO14" s="899"/>
      <c r="CP14" s="899"/>
      <c r="CQ14" s="899"/>
      <c r="CR14" s="899"/>
      <c r="CS14" s="899"/>
      <c r="CT14" s="899"/>
      <c r="CU14" s="899"/>
      <c r="CV14" s="899"/>
      <c r="CW14" s="899"/>
      <c r="CX14" s="899"/>
      <c r="CY14" s="899"/>
      <c r="CZ14" s="899"/>
      <c r="DA14" s="899"/>
      <c r="DB14" s="899"/>
      <c r="DC14" s="899"/>
      <c r="DD14" s="899"/>
      <c r="DE14" s="899"/>
      <c r="DF14" s="899"/>
      <c r="DG14" s="899"/>
      <c r="DH14" s="899"/>
      <c r="DI14" s="899"/>
      <c r="DJ14" s="899"/>
      <c r="DK14" s="899"/>
      <c r="DL14" s="899"/>
      <c r="DM14" s="899"/>
      <c r="DN14" s="899"/>
      <c r="DO14" s="899"/>
      <c r="DP14" s="899"/>
      <c r="DQ14" s="899"/>
      <c r="DR14" s="899"/>
      <c r="DS14" s="899"/>
      <c r="DT14" s="899"/>
      <c r="DU14" s="899"/>
      <c r="DV14" s="899"/>
      <c r="DW14" s="899"/>
      <c r="DX14" s="899"/>
      <c r="DY14" s="899"/>
      <c r="DZ14" s="899"/>
      <c r="EA14" s="899"/>
      <c r="EB14" s="899"/>
      <c r="EC14" s="899"/>
      <c r="ED14" s="899"/>
      <c r="EE14" s="899"/>
      <c r="EF14" s="899"/>
      <c r="EG14" s="899"/>
      <c r="EH14" s="899"/>
      <c r="EI14" s="899"/>
      <c r="EJ14" s="899"/>
      <c r="EK14" s="899"/>
      <c r="EL14" s="899"/>
      <c r="EM14" s="899"/>
      <c r="EN14" s="899"/>
      <c r="EO14" s="899"/>
      <c r="EP14" s="899"/>
      <c r="EQ14" s="899"/>
      <c r="ER14" s="899"/>
      <c r="ES14" s="899"/>
      <c r="ET14" s="899"/>
      <c r="EU14" s="899"/>
      <c r="EV14" s="899"/>
      <c r="EW14" s="899"/>
      <c r="EX14" s="899"/>
      <c r="EY14" s="899"/>
      <c r="EZ14" s="899"/>
      <c r="FA14" s="899"/>
      <c r="FB14" s="899"/>
      <c r="FC14" s="899"/>
      <c r="FD14" s="899"/>
      <c r="FE14" s="899"/>
      <c r="FF14" s="899"/>
      <c r="FG14" s="899"/>
      <c r="FH14" s="899"/>
      <c r="FI14" s="899"/>
      <c r="FJ14" s="899"/>
      <c r="FK14" s="899"/>
      <c r="FL14" s="899"/>
      <c r="FM14" s="899"/>
      <c r="FN14" s="899"/>
      <c r="FO14" s="899"/>
      <c r="FP14" s="899"/>
      <c r="FQ14" s="899"/>
      <c r="FR14" s="899"/>
      <c r="FS14" s="899"/>
      <c r="FT14" s="899"/>
      <c r="FU14" s="899"/>
      <c r="FV14" s="899"/>
      <c r="FW14" s="899"/>
      <c r="FX14" s="899"/>
      <c r="FY14" s="899"/>
      <c r="FZ14" s="899"/>
      <c r="GA14" s="899"/>
      <c r="GB14" s="899"/>
      <c r="GC14" s="899"/>
      <c r="GD14" s="899"/>
      <c r="GE14" s="899"/>
      <c r="GF14" s="899"/>
      <c r="GG14" s="899"/>
      <c r="GH14" s="899"/>
      <c r="GI14" s="899"/>
      <c r="GJ14" s="899"/>
      <c r="GK14" s="899"/>
      <c r="GL14" s="899"/>
      <c r="GM14" s="899"/>
      <c r="GN14" s="899"/>
      <c r="GO14" s="899"/>
      <c r="GP14" s="899"/>
      <c r="GQ14" s="899"/>
      <c r="GR14" s="899"/>
      <c r="GS14" s="899"/>
      <c r="GT14" s="899"/>
      <c r="GU14" s="899"/>
      <c r="GV14" s="899"/>
      <c r="GW14" s="899"/>
      <c r="GX14" s="899"/>
      <c r="GY14" s="899"/>
      <c r="GZ14" s="899"/>
      <c r="HA14" s="899"/>
      <c r="HB14" s="899"/>
      <c r="HC14" s="899"/>
      <c r="HD14" s="899"/>
      <c r="HE14" s="899"/>
      <c r="HF14" s="899"/>
      <c r="HG14" s="899"/>
      <c r="HH14" s="899"/>
      <c r="HI14" s="899"/>
      <c r="HJ14" s="899"/>
      <c r="HK14" s="899"/>
      <c r="HL14" s="899"/>
      <c r="HM14" s="899"/>
      <c r="HN14" s="899"/>
      <c r="HO14" s="899"/>
      <c r="HP14" s="899"/>
      <c r="HQ14" s="899"/>
      <c r="HR14" s="899"/>
      <c r="HS14" s="899"/>
      <c r="HT14" s="899"/>
      <c r="HU14" s="899"/>
      <c r="HV14" s="899"/>
      <c r="HW14" s="899"/>
      <c r="HX14" s="899"/>
      <c r="HY14" s="899"/>
      <c r="HZ14" s="899"/>
      <c r="IA14" s="899"/>
      <c r="IB14" s="899"/>
      <c r="IC14" s="899"/>
      <c r="ID14" s="899"/>
      <c r="IE14" s="899"/>
      <c r="IF14" s="899"/>
      <c r="IG14" s="899"/>
      <c r="IH14" s="899"/>
      <c r="II14" s="899"/>
      <c r="IJ14" s="899"/>
      <c r="IK14" s="899"/>
      <c r="IL14" s="899"/>
      <c r="IM14" s="899"/>
      <c r="IN14" s="899"/>
      <c r="IO14" s="899"/>
      <c r="IP14" s="899"/>
      <c r="IQ14" s="899"/>
      <c r="IR14" s="899"/>
      <c r="IS14" s="899"/>
      <c r="IT14" s="899"/>
      <c r="IU14" s="899"/>
      <c r="IV14" s="899"/>
      <c r="IW14" s="899"/>
      <c r="IX14" s="899"/>
    </row>
    <row r="15" spans="1:258" ht="36" customHeight="1">
      <c r="A15" s="27"/>
      <c r="B15" s="1240" t="s">
        <v>2496</v>
      </c>
      <c r="C15" s="1240"/>
      <c r="D15" s="1240"/>
      <c r="E15" s="1240"/>
      <c r="F15" s="1240"/>
      <c r="G15" s="1240"/>
      <c r="H15" s="36"/>
      <c r="I15" s="128"/>
      <c r="J15" s="1200"/>
      <c r="K15" s="1200"/>
      <c r="L15" s="1200"/>
      <c r="M15" s="1200"/>
      <c r="N15" s="1200"/>
      <c r="O15" s="1200"/>
      <c r="P15" s="1200"/>
      <c r="Q15" s="1200"/>
      <c r="R15" s="1200"/>
      <c r="S15" s="1200"/>
      <c r="T15" s="1200"/>
      <c r="U15" s="1200"/>
      <c r="V15" s="1200"/>
      <c r="W15" s="1200"/>
      <c r="X15" s="1200"/>
      <c r="Y15" s="1200"/>
      <c r="Z15" s="1200"/>
      <c r="AA15" s="1200"/>
      <c r="AB15" s="1200"/>
      <c r="AC15" s="1200"/>
      <c r="AD15" s="1200"/>
      <c r="AE15" s="1200"/>
      <c r="AF15" s="1200"/>
      <c r="AG15" s="1200"/>
      <c r="AH15" s="1200"/>
      <c r="AI15" s="1200"/>
      <c r="AJ15" s="1200"/>
      <c r="AK15" s="1200"/>
      <c r="AL15" s="1200"/>
      <c r="AM15" s="1200"/>
      <c r="AN15" s="1200"/>
      <c r="AO15" s="1200"/>
      <c r="AP15" s="1200"/>
      <c r="AQ15" s="1200"/>
      <c r="AR15" s="1200"/>
      <c r="AS15" s="1200"/>
      <c r="AT15" s="1200"/>
      <c r="AU15" s="1200"/>
      <c r="AV15" s="1200"/>
      <c r="AW15" s="1200"/>
      <c r="AX15" s="1200"/>
      <c r="AY15" s="1200"/>
      <c r="AZ15" s="1200"/>
      <c r="BA15" s="1200"/>
      <c r="BB15" s="1200"/>
      <c r="BC15" s="1200"/>
      <c r="BD15" s="1200"/>
      <c r="BE15" s="1200"/>
      <c r="BF15" s="1200"/>
      <c r="BG15" s="1200"/>
      <c r="BH15" s="1200"/>
      <c r="BI15" s="1200"/>
      <c r="BJ15" s="1200"/>
      <c r="BK15" s="1200"/>
      <c r="BL15" s="1200"/>
      <c r="BM15" s="1200"/>
      <c r="BN15" s="1200"/>
      <c r="BO15" s="1200"/>
      <c r="BP15" s="1200"/>
      <c r="BQ15" s="1200"/>
      <c r="BR15" s="1200"/>
      <c r="BS15" s="1200"/>
      <c r="BT15" s="1200"/>
      <c r="BU15" s="1200"/>
      <c r="BV15" s="1200"/>
      <c r="BW15" s="1200"/>
      <c r="BX15" s="1200"/>
      <c r="BY15" s="1200"/>
      <c r="BZ15" s="1200"/>
      <c r="CA15" s="1200"/>
      <c r="CB15" s="1200"/>
      <c r="CC15" s="1200"/>
      <c r="CD15" s="1200"/>
      <c r="CE15" s="1200"/>
      <c r="CF15" s="1200"/>
      <c r="CG15" s="1200"/>
      <c r="CH15" s="1200"/>
      <c r="CI15" s="1200"/>
      <c r="CJ15" s="1200"/>
      <c r="CK15" s="1200"/>
      <c r="CL15" s="1200"/>
      <c r="CM15" s="1200"/>
      <c r="CN15" s="1200"/>
      <c r="CO15" s="1200"/>
      <c r="CP15" s="1200"/>
      <c r="CQ15" s="1200"/>
      <c r="CR15" s="1200"/>
      <c r="CS15" s="1200"/>
      <c r="CT15" s="1200"/>
      <c r="CU15" s="1200"/>
      <c r="CV15" s="1200"/>
      <c r="CW15" s="1200"/>
      <c r="CX15" s="1200"/>
      <c r="CY15" s="1200"/>
      <c r="CZ15" s="1200"/>
      <c r="DA15" s="1200"/>
      <c r="DB15" s="1200"/>
      <c r="DC15" s="1200"/>
      <c r="DD15" s="1200"/>
      <c r="DE15" s="1200"/>
      <c r="DF15" s="1200"/>
      <c r="DG15" s="1200"/>
      <c r="DH15" s="1200"/>
      <c r="DI15" s="1200"/>
      <c r="DJ15" s="1200"/>
      <c r="DK15" s="1200"/>
      <c r="DL15" s="1200"/>
      <c r="DM15" s="1200"/>
      <c r="DN15" s="1200"/>
      <c r="DO15" s="1200"/>
      <c r="DP15" s="1200"/>
      <c r="DQ15" s="1200"/>
      <c r="DR15" s="1200"/>
      <c r="DS15" s="1200"/>
      <c r="DT15" s="1200"/>
      <c r="DU15" s="1200"/>
      <c r="DV15" s="1200"/>
      <c r="DW15" s="1200"/>
      <c r="DX15" s="1200"/>
      <c r="DY15" s="1200"/>
      <c r="DZ15" s="1200"/>
      <c r="EA15" s="1200"/>
      <c r="EB15" s="1200"/>
      <c r="EC15" s="1200"/>
      <c r="ED15" s="1200"/>
      <c r="EE15" s="1200"/>
      <c r="EF15" s="1200"/>
      <c r="EG15" s="1200"/>
      <c r="EH15" s="1200"/>
      <c r="EI15" s="1200"/>
      <c r="EJ15" s="1200"/>
      <c r="EK15" s="1200"/>
      <c r="EL15" s="1200"/>
      <c r="EM15" s="1200"/>
      <c r="EN15" s="1200"/>
      <c r="EO15" s="1200"/>
      <c r="EP15" s="1200"/>
      <c r="EQ15" s="1200"/>
      <c r="ER15" s="1200"/>
      <c r="ES15" s="1200"/>
      <c r="ET15" s="1200"/>
      <c r="EU15" s="1200"/>
      <c r="EV15" s="1200"/>
      <c r="EW15" s="1200"/>
      <c r="EX15" s="1200"/>
      <c r="EY15" s="1200"/>
      <c r="EZ15" s="1200"/>
      <c r="FA15" s="1200"/>
      <c r="FB15" s="1200"/>
      <c r="FC15" s="1200"/>
      <c r="FD15" s="1200"/>
      <c r="FE15" s="1200"/>
      <c r="FF15" s="1200"/>
      <c r="FG15" s="1200"/>
      <c r="FH15" s="1200"/>
      <c r="FI15" s="1200"/>
      <c r="FJ15" s="1200"/>
      <c r="FK15" s="1200"/>
      <c r="FL15" s="1200"/>
      <c r="FM15" s="1200"/>
      <c r="FN15" s="1200"/>
      <c r="FO15" s="1200"/>
      <c r="FP15" s="1200"/>
      <c r="FQ15" s="1200"/>
      <c r="FR15" s="1200"/>
      <c r="FS15" s="1200"/>
      <c r="FT15" s="1200"/>
      <c r="FU15" s="1200"/>
      <c r="FV15" s="1200"/>
      <c r="FW15" s="1200"/>
      <c r="FX15" s="1200"/>
      <c r="FY15" s="1200"/>
      <c r="FZ15" s="1200"/>
      <c r="GA15" s="1200"/>
      <c r="GB15" s="1200"/>
      <c r="GC15" s="1200"/>
      <c r="GD15" s="1200"/>
      <c r="GE15" s="1200"/>
      <c r="GF15" s="1200"/>
      <c r="GG15" s="1200"/>
      <c r="GH15" s="1200"/>
      <c r="GI15" s="1200"/>
      <c r="GJ15" s="1200"/>
      <c r="GK15" s="1200"/>
      <c r="GL15" s="1200"/>
      <c r="GM15" s="1200"/>
      <c r="GN15" s="1200"/>
      <c r="GO15" s="1200"/>
      <c r="GP15" s="1200"/>
      <c r="GQ15" s="1200"/>
      <c r="GR15" s="1200"/>
      <c r="GS15" s="1200"/>
      <c r="GT15" s="1200"/>
      <c r="GU15" s="1200"/>
      <c r="GV15" s="1200"/>
      <c r="GW15" s="1200"/>
      <c r="GX15" s="1200"/>
      <c r="GY15" s="1200"/>
      <c r="GZ15" s="1200"/>
      <c r="HA15" s="1200"/>
      <c r="HB15" s="1200"/>
      <c r="HC15" s="1200"/>
      <c r="HD15" s="1200"/>
      <c r="HE15" s="1200"/>
      <c r="HF15" s="1200"/>
      <c r="HG15" s="1200"/>
      <c r="HH15" s="1200"/>
      <c r="HI15" s="1200"/>
      <c r="HJ15" s="1200"/>
      <c r="HK15" s="1200"/>
      <c r="HL15" s="1200"/>
      <c r="HM15" s="1200"/>
      <c r="HN15" s="1200"/>
      <c r="HO15" s="1200"/>
      <c r="HP15" s="1200"/>
      <c r="HQ15" s="1200"/>
      <c r="HR15" s="1200"/>
      <c r="HS15" s="1200"/>
      <c r="HT15" s="1200"/>
      <c r="HU15" s="1200"/>
      <c r="HV15" s="1200"/>
      <c r="HW15" s="1200"/>
      <c r="HX15" s="1200"/>
      <c r="HY15" s="1200"/>
      <c r="HZ15" s="1200"/>
      <c r="IA15" s="1200"/>
      <c r="IB15" s="1200"/>
      <c r="IC15" s="1200"/>
      <c r="ID15" s="1200"/>
      <c r="IE15" s="1200"/>
      <c r="IF15" s="1200"/>
      <c r="IG15" s="1200"/>
      <c r="IH15" s="1200"/>
      <c r="II15" s="1200"/>
      <c r="IJ15" s="1200"/>
      <c r="IK15" s="1200"/>
      <c r="IL15" s="1200"/>
      <c r="IM15" s="1200"/>
      <c r="IN15" s="1200"/>
      <c r="IO15" s="1200"/>
      <c r="IP15" s="1200"/>
      <c r="IQ15" s="1200"/>
      <c r="IR15" s="1200"/>
      <c r="IS15" s="1200"/>
      <c r="IT15" s="1200"/>
      <c r="IU15" s="1200"/>
      <c r="IV15" s="1200"/>
      <c r="IW15" s="1200"/>
      <c r="IX15" s="1200"/>
    </row>
    <row r="16" spans="1:258" s="115" customFormat="1" ht="18.75" customHeight="1">
      <c r="A16" s="27"/>
      <c r="B16" s="1237" t="s">
        <v>436</v>
      </c>
      <c r="C16" s="1237"/>
      <c r="D16" s="1237"/>
      <c r="E16" s="1237"/>
      <c r="F16" s="1237"/>
      <c r="G16" s="1237"/>
      <c r="H16" s="36"/>
      <c r="I16" s="128"/>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c r="BW16" s="130"/>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0"/>
      <c r="DV16" s="130"/>
      <c r="DW16" s="130"/>
      <c r="DX16" s="130"/>
      <c r="DY16" s="130"/>
      <c r="DZ16" s="130"/>
      <c r="EA16" s="130"/>
      <c r="EB16" s="130"/>
      <c r="EC16" s="130"/>
      <c r="ED16" s="130"/>
      <c r="EE16" s="130"/>
      <c r="EF16" s="130"/>
      <c r="EG16" s="130"/>
      <c r="EH16" s="130"/>
      <c r="EI16" s="130"/>
      <c r="EJ16" s="130"/>
      <c r="EK16" s="130"/>
      <c r="EL16" s="130"/>
      <c r="EM16" s="130"/>
      <c r="EN16" s="130"/>
      <c r="EO16" s="130"/>
      <c r="EP16" s="130"/>
      <c r="EQ16" s="130"/>
      <c r="ER16" s="130"/>
      <c r="ES16" s="130"/>
      <c r="ET16" s="130"/>
      <c r="EU16" s="130"/>
      <c r="EV16" s="130"/>
      <c r="EW16" s="130"/>
      <c r="EX16" s="130"/>
      <c r="EY16" s="130"/>
      <c r="EZ16" s="130"/>
      <c r="FA16" s="130"/>
      <c r="FB16" s="130"/>
      <c r="FC16" s="130"/>
      <c r="FD16" s="130"/>
      <c r="FE16" s="130"/>
      <c r="FF16" s="130"/>
      <c r="FG16" s="130"/>
      <c r="FH16" s="130"/>
      <c r="FI16" s="130"/>
      <c r="FJ16" s="130"/>
      <c r="FK16" s="130"/>
      <c r="FL16" s="130"/>
      <c r="FM16" s="130"/>
      <c r="FN16" s="130"/>
      <c r="FO16" s="130"/>
      <c r="FP16" s="130"/>
      <c r="FQ16" s="130"/>
      <c r="FR16" s="130"/>
      <c r="FS16" s="130"/>
      <c r="FT16" s="130"/>
      <c r="FU16" s="130"/>
      <c r="FV16" s="130"/>
      <c r="FW16" s="130"/>
      <c r="FX16" s="130"/>
      <c r="FY16" s="130"/>
      <c r="FZ16" s="130"/>
      <c r="GA16" s="130"/>
      <c r="GB16" s="130"/>
      <c r="GC16" s="130"/>
      <c r="GD16" s="130"/>
      <c r="GE16" s="130"/>
      <c r="GF16" s="130"/>
      <c r="GG16" s="130"/>
      <c r="GH16" s="130"/>
      <c r="GI16" s="130"/>
      <c r="GJ16" s="130"/>
      <c r="GK16" s="130"/>
      <c r="GL16" s="130"/>
      <c r="GM16" s="130"/>
      <c r="GN16" s="130"/>
      <c r="GO16" s="130"/>
      <c r="GP16" s="130"/>
      <c r="GQ16" s="130"/>
      <c r="GR16" s="130"/>
      <c r="GS16" s="130"/>
      <c r="GT16" s="130"/>
      <c r="GU16" s="130"/>
      <c r="GV16" s="130"/>
      <c r="GW16" s="130"/>
      <c r="GX16" s="130"/>
      <c r="GY16" s="130"/>
      <c r="GZ16" s="130"/>
      <c r="HA16" s="130"/>
      <c r="HB16" s="130"/>
      <c r="HC16" s="130"/>
      <c r="HD16" s="130"/>
      <c r="HE16" s="130"/>
      <c r="HF16" s="130"/>
      <c r="HG16" s="130"/>
      <c r="HH16" s="130"/>
      <c r="HI16" s="130"/>
      <c r="HJ16" s="130"/>
      <c r="HK16" s="130"/>
      <c r="HL16" s="130"/>
      <c r="HM16" s="130"/>
      <c r="HN16" s="130"/>
      <c r="HO16" s="130"/>
      <c r="HP16" s="130"/>
      <c r="HQ16" s="130"/>
      <c r="HR16" s="130"/>
      <c r="HS16" s="130"/>
      <c r="HT16" s="130"/>
      <c r="HU16" s="130"/>
      <c r="HV16" s="130"/>
      <c r="HW16" s="130"/>
      <c r="HX16" s="130"/>
      <c r="HY16" s="130"/>
      <c r="HZ16" s="130"/>
      <c r="IA16" s="130"/>
      <c r="IB16" s="130"/>
      <c r="IC16" s="130"/>
      <c r="ID16" s="130"/>
      <c r="IE16" s="130"/>
      <c r="IF16" s="130"/>
      <c r="IG16" s="130"/>
      <c r="IH16" s="130"/>
      <c r="II16" s="130"/>
      <c r="IJ16" s="130"/>
      <c r="IK16" s="130"/>
      <c r="IL16" s="130"/>
      <c r="IM16" s="130"/>
      <c r="IN16" s="130"/>
      <c r="IO16" s="130"/>
      <c r="IP16" s="130"/>
      <c r="IQ16" s="130"/>
      <c r="IR16" s="130"/>
      <c r="IS16" s="130"/>
      <c r="IT16" s="130"/>
      <c r="IU16" s="130"/>
      <c r="IV16" s="130"/>
      <c r="IW16" s="130"/>
      <c r="IX16" s="130"/>
    </row>
    <row r="17" spans="1:258" ht="30" customHeight="1">
      <c r="A17" s="27"/>
      <c r="B17" s="1236" t="s">
        <v>57</v>
      </c>
      <c r="C17" s="1236"/>
      <c r="D17" s="1236"/>
      <c r="E17" s="1236"/>
      <c r="F17" s="1236"/>
      <c r="G17" s="1236"/>
      <c r="H17" s="36"/>
      <c r="I17" s="128"/>
      <c r="J17" s="1200"/>
      <c r="K17" s="1200"/>
      <c r="L17" s="1200"/>
      <c r="M17" s="1200"/>
      <c r="N17" s="1200"/>
      <c r="O17" s="1200"/>
      <c r="P17" s="1200"/>
      <c r="Q17" s="1200"/>
      <c r="R17" s="1200"/>
      <c r="S17" s="1200"/>
      <c r="T17" s="1200"/>
      <c r="U17" s="1200"/>
      <c r="V17" s="1200"/>
      <c r="W17" s="1200"/>
      <c r="X17" s="1200"/>
      <c r="Y17" s="1200"/>
      <c r="Z17" s="1200"/>
      <c r="AA17" s="1200"/>
      <c r="AB17" s="1200"/>
      <c r="AC17" s="1200"/>
      <c r="AD17" s="1200"/>
      <c r="AE17" s="1200"/>
      <c r="AF17" s="1200"/>
      <c r="AG17" s="1200"/>
      <c r="AH17" s="1200"/>
      <c r="AI17" s="1200"/>
      <c r="AJ17" s="1200"/>
      <c r="AK17" s="1200"/>
      <c r="AL17" s="1200"/>
      <c r="AM17" s="1200"/>
      <c r="AN17" s="1200"/>
      <c r="AO17" s="1200"/>
      <c r="AP17" s="1200"/>
      <c r="AQ17" s="1200"/>
      <c r="AR17" s="1200"/>
      <c r="AS17" s="1200"/>
      <c r="AT17" s="1200"/>
      <c r="AU17" s="1200"/>
      <c r="AV17" s="1200"/>
      <c r="AW17" s="1200"/>
      <c r="AX17" s="1200"/>
      <c r="AY17" s="1200"/>
      <c r="AZ17" s="1200"/>
      <c r="BA17" s="1200"/>
      <c r="BB17" s="1200"/>
      <c r="BC17" s="1200"/>
      <c r="BD17" s="1200"/>
      <c r="BE17" s="1200"/>
      <c r="BF17" s="1200"/>
      <c r="BG17" s="1200"/>
      <c r="BH17" s="1200"/>
      <c r="BI17" s="1200"/>
      <c r="BJ17" s="1200"/>
      <c r="BK17" s="1200"/>
      <c r="BL17" s="1200"/>
      <c r="BM17" s="1200"/>
      <c r="BN17" s="1200"/>
      <c r="BO17" s="1200"/>
      <c r="BP17" s="1200"/>
      <c r="BQ17" s="1200"/>
      <c r="BR17" s="1200"/>
      <c r="BS17" s="1200"/>
      <c r="BT17" s="1200"/>
      <c r="BU17" s="1200"/>
      <c r="BV17" s="1200"/>
      <c r="BW17" s="1200"/>
      <c r="BX17" s="1200"/>
      <c r="BY17" s="1200"/>
      <c r="BZ17" s="1200"/>
      <c r="CA17" s="1200"/>
      <c r="CB17" s="1200"/>
      <c r="CC17" s="1200"/>
      <c r="CD17" s="1200"/>
      <c r="CE17" s="1200"/>
      <c r="CF17" s="1200"/>
      <c r="CG17" s="1200"/>
      <c r="CH17" s="1200"/>
      <c r="CI17" s="1200"/>
      <c r="CJ17" s="1200"/>
      <c r="CK17" s="1200"/>
      <c r="CL17" s="1200"/>
      <c r="CM17" s="1200"/>
      <c r="CN17" s="1200"/>
      <c r="CO17" s="1200"/>
      <c r="CP17" s="1200"/>
      <c r="CQ17" s="1200"/>
      <c r="CR17" s="1200"/>
      <c r="CS17" s="1200"/>
      <c r="CT17" s="1200"/>
      <c r="CU17" s="1200"/>
      <c r="CV17" s="1200"/>
      <c r="CW17" s="1200"/>
      <c r="CX17" s="1200"/>
      <c r="CY17" s="1200"/>
      <c r="CZ17" s="1200"/>
      <c r="DA17" s="1200"/>
      <c r="DB17" s="1200"/>
      <c r="DC17" s="1200"/>
      <c r="DD17" s="1200"/>
      <c r="DE17" s="1200"/>
      <c r="DF17" s="1200"/>
      <c r="DG17" s="1200"/>
      <c r="DH17" s="1200"/>
      <c r="DI17" s="1200"/>
      <c r="DJ17" s="1200"/>
      <c r="DK17" s="1200"/>
      <c r="DL17" s="1200"/>
      <c r="DM17" s="1200"/>
      <c r="DN17" s="1200"/>
      <c r="DO17" s="1200"/>
      <c r="DP17" s="1200"/>
      <c r="DQ17" s="1200"/>
      <c r="DR17" s="1200"/>
      <c r="DS17" s="1200"/>
      <c r="DT17" s="1200"/>
      <c r="DU17" s="1200"/>
      <c r="DV17" s="1200"/>
      <c r="DW17" s="1200"/>
      <c r="DX17" s="1200"/>
      <c r="DY17" s="1200"/>
      <c r="DZ17" s="1200"/>
      <c r="EA17" s="1200"/>
      <c r="EB17" s="1200"/>
      <c r="EC17" s="1200"/>
      <c r="ED17" s="1200"/>
      <c r="EE17" s="1200"/>
      <c r="EF17" s="1200"/>
      <c r="EG17" s="1200"/>
      <c r="EH17" s="1200"/>
      <c r="EI17" s="1200"/>
      <c r="EJ17" s="1200"/>
      <c r="EK17" s="1200"/>
      <c r="EL17" s="1200"/>
      <c r="EM17" s="1200"/>
      <c r="EN17" s="1200"/>
      <c r="EO17" s="1200"/>
      <c r="EP17" s="1200"/>
      <c r="EQ17" s="1200"/>
      <c r="ER17" s="1200"/>
      <c r="ES17" s="1200"/>
      <c r="ET17" s="1200"/>
      <c r="EU17" s="1200"/>
      <c r="EV17" s="1200"/>
      <c r="EW17" s="1200"/>
      <c r="EX17" s="1200"/>
      <c r="EY17" s="1200"/>
      <c r="EZ17" s="1200"/>
      <c r="FA17" s="1200"/>
      <c r="FB17" s="1200"/>
      <c r="FC17" s="1200"/>
      <c r="FD17" s="1200"/>
      <c r="FE17" s="1200"/>
      <c r="FF17" s="1200"/>
      <c r="FG17" s="1200"/>
      <c r="FH17" s="1200"/>
      <c r="FI17" s="1200"/>
      <c r="FJ17" s="1200"/>
      <c r="FK17" s="1200"/>
      <c r="FL17" s="1200"/>
      <c r="FM17" s="1200"/>
      <c r="FN17" s="1200"/>
      <c r="FO17" s="1200"/>
      <c r="FP17" s="1200"/>
      <c r="FQ17" s="1200"/>
      <c r="FR17" s="1200"/>
      <c r="FS17" s="1200"/>
      <c r="FT17" s="1200"/>
      <c r="FU17" s="1200"/>
      <c r="FV17" s="1200"/>
      <c r="FW17" s="1200"/>
      <c r="FX17" s="1200"/>
      <c r="FY17" s="1200"/>
      <c r="FZ17" s="1200"/>
      <c r="GA17" s="1200"/>
      <c r="GB17" s="1200"/>
      <c r="GC17" s="1200"/>
      <c r="GD17" s="1200"/>
      <c r="GE17" s="1200"/>
      <c r="GF17" s="1200"/>
      <c r="GG17" s="1200"/>
      <c r="GH17" s="1200"/>
      <c r="GI17" s="1200"/>
      <c r="GJ17" s="1200"/>
      <c r="GK17" s="1200"/>
      <c r="GL17" s="1200"/>
      <c r="GM17" s="1200"/>
      <c r="GN17" s="1200"/>
      <c r="GO17" s="1200"/>
      <c r="GP17" s="1200"/>
      <c r="GQ17" s="1200"/>
      <c r="GR17" s="1200"/>
      <c r="GS17" s="1200"/>
      <c r="GT17" s="1200"/>
      <c r="GU17" s="1200"/>
      <c r="GV17" s="1200"/>
      <c r="GW17" s="1200"/>
      <c r="GX17" s="1200"/>
      <c r="GY17" s="1200"/>
      <c r="GZ17" s="1200"/>
      <c r="HA17" s="1200"/>
      <c r="HB17" s="1200"/>
      <c r="HC17" s="1200"/>
      <c r="HD17" s="1200"/>
      <c r="HE17" s="1200"/>
      <c r="HF17" s="1200"/>
      <c r="HG17" s="1200"/>
      <c r="HH17" s="1200"/>
      <c r="HI17" s="1200"/>
      <c r="HJ17" s="1200"/>
      <c r="HK17" s="1200"/>
      <c r="HL17" s="1200"/>
      <c r="HM17" s="1200"/>
      <c r="HN17" s="1200"/>
      <c r="HO17" s="1200"/>
      <c r="HP17" s="1200"/>
      <c r="HQ17" s="1200"/>
      <c r="HR17" s="1200"/>
      <c r="HS17" s="1200"/>
      <c r="HT17" s="1200"/>
      <c r="HU17" s="1200"/>
      <c r="HV17" s="1200"/>
      <c r="HW17" s="1200"/>
      <c r="HX17" s="1200"/>
      <c r="HY17" s="1200"/>
      <c r="HZ17" s="1200"/>
      <c r="IA17" s="1200"/>
      <c r="IB17" s="1200"/>
      <c r="IC17" s="1200"/>
      <c r="ID17" s="1200"/>
      <c r="IE17" s="1200"/>
      <c r="IF17" s="1200"/>
      <c r="IG17" s="1200"/>
      <c r="IH17" s="1200"/>
      <c r="II17" s="1200"/>
      <c r="IJ17" s="1200"/>
      <c r="IK17" s="1200"/>
      <c r="IL17" s="1200"/>
      <c r="IM17" s="1200"/>
      <c r="IN17" s="1200"/>
      <c r="IO17" s="1200"/>
      <c r="IP17" s="1200"/>
      <c r="IQ17" s="1200"/>
      <c r="IR17" s="1200"/>
      <c r="IS17" s="1200"/>
      <c r="IT17" s="1200"/>
      <c r="IU17" s="1200"/>
      <c r="IV17" s="1200"/>
      <c r="IW17" s="1200"/>
      <c r="IX17" s="1200"/>
    </row>
    <row r="18" spans="1:258" s="115" customFormat="1" ht="21" customHeight="1">
      <c r="A18" s="27"/>
      <c r="B18" s="1229" t="s">
        <v>848</v>
      </c>
      <c r="C18" s="1229"/>
      <c r="D18" s="1229"/>
      <c r="E18" s="1229"/>
      <c r="F18" s="1229"/>
      <c r="G18" s="1229"/>
      <c r="H18" s="36"/>
      <c r="I18" s="128"/>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c r="BW18" s="130"/>
      <c r="BX18" s="130"/>
      <c r="BY18" s="130"/>
      <c r="BZ18" s="130"/>
      <c r="CA18" s="130"/>
      <c r="CB18" s="130"/>
      <c r="CC18" s="130"/>
      <c r="CD18" s="130"/>
      <c r="CE18" s="130"/>
      <c r="CF18" s="130"/>
      <c r="CG18" s="130"/>
      <c r="CH18" s="130"/>
      <c r="CI18" s="130"/>
      <c r="CJ18" s="130"/>
      <c r="CK18" s="130"/>
      <c r="CL18" s="130"/>
      <c r="CM18" s="130"/>
      <c r="CN18" s="130"/>
      <c r="CO18" s="130"/>
      <c r="CP18" s="130"/>
      <c r="CQ18" s="130"/>
      <c r="CR18" s="130"/>
      <c r="CS18" s="130"/>
      <c r="CT18" s="130"/>
      <c r="CU18" s="130"/>
      <c r="CV18" s="130"/>
      <c r="CW18" s="130"/>
      <c r="CX18" s="130"/>
      <c r="CY18" s="130"/>
      <c r="CZ18" s="130"/>
      <c r="DA18" s="130"/>
      <c r="DB18" s="130"/>
      <c r="DC18" s="130"/>
      <c r="DD18" s="130"/>
      <c r="DE18" s="130"/>
      <c r="DF18" s="130"/>
      <c r="DG18" s="130"/>
      <c r="DH18" s="130"/>
      <c r="DI18" s="130"/>
      <c r="DJ18" s="130"/>
      <c r="DK18" s="130"/>
      <c r="DL18" s="130"/>
      <c r="DM18" s="130"/>
      <c r="DN18" s="130"/>
      <c r="DO18" s="130"/>
      <c r="DP18" s="130"/>
      <c r="DQ18" s="130"/>
      <c r="DR18" s="130"/>
      <c r="DS18" s="130"/>
      <c r="DT18" s="130"/>
      <c r="DU18" s="130"/>
      <c r="DV18" s="130"/>
      <c r="DW18" s="130"/>
      <c r="DX18" s="130"/>
      <c r="DY18" s="130"/>
      <c r="DZ18" s="130"/>
      <c r="EA18" s="130"/>
      <c r="EB18" s="130"/>
      <c r="EC18" s="130"/>
      <c r="ED18" s="130"/>
      <c r="EE18" s="130"/>
      <c r="EF18" s="130"/>
      <c r="EG18" s="130"/>
      <c r="EH18" s="130"/>
      <c r="EI18" s="130"/>
      <c r="EJ18" s="130"/>
      <c r="EK18" s="130"/>
      <c r="EL18" s="130"/>
      <c r="EM18" s="130"/>
      <c r="EN18" s="130"/>
      <c r="EO18" s="130"/>
      <c r="EP18" s="130"/>
      <c r="EQ18" s="130"/>
      <c r="ER18" s="130"/>
      <c r="ES18" s="130"/>
      <c r="ET18" s="130"/>
      <c r="EU18" s="130"/>
      <c r="EV18" s="130"/>
      <c r="EW18" s="130"/>
      <c r="EX18" s="130"/>
      <c r="EY18" s="130"/>
      <c r="EZ18" s="130"/>
      <c r="FA18" s="130"/>
      <c r="FB18" s="130"/>
      <c r="FC18" s="130"/>
      <c r="FD18" s="130"/>
      <c r="FE18" s="130"/>
      <c r="FF18" s="130"/>
      <c r="FG18" s="130"/>
      <c r="FH18" s="130"/>
      <c r="FI18" s="130"/>
      <c r="FJ18" s="130"/>
      <c r="FK18" s="130"/>
      <c r="FL18" s="130"/>
      <c r="FM18" s="130"/>
      <c r="FN18" s="130"/>
      <c r="FO18" s="130"/>
      <c r="FP18" s="130"/>
      <c r="FQ18" s="130"/>
      <c r="FR18" s="130"/>
      <c r="FS18" s="130"/>
      <c r="FT18" s="130"/>
      <c r="FU18" s="130"/>
      <c r="FV18" s="130"/>
      <c r="FW18" s="130"/>
      <c r="FX18" s="130"/>
      <c r="FY18" s="130"/>
      <c r="FZ18" s="130"/>
      <c r="GA18" s="130"/>
      <c r="GB18" s="130"/>
      <c r="GC18" s="130"/>
      <c r="GD18" s="130"/>
      <c r="GE18" s="130"/>
      <c r="GF18" s="130"/>
      <c r="GG18" s="130"/>
      <c r="GH18" s="130"/>
      <c r="GI18" s="130"/>
      <c r="GJ18" s="130"/>
      <c r="GK18" s="130"/>
      <c r="GL18" s="130"/>
      <c r="GM18" s="130"/>
      <c r="GN18" s="130"/>
      <c r="GO18" s="130"/>
      <c r="GP18" s="130"/>
      <c r="GQ18" s="130"/>
      <c r="GR18" s="130"/>
      <c r="GS18" s="130"/>
      <c r="GT18" s="130"/>
      <c r="GU18" s="130"/>
      <c r="GV18" s="130"/>
      <c r="GW18" s="130"/>
      <c r="GX18" s="130"/>
      <c r="GY18" s="130"/>
      <c r="GZ18" s="130"/>
      <c r="HA18" s="130"/>
      <c r="HB18" s="130"/>
      <c r="HC18" s="130"/>
      <c r="HD18" s="130"/>
      <c r="HE18" s="130"/>
      <c r="HF18" s="130"/>
      <c r="HG18" s="130"/>
      <c r="HH18" s="130"/>
      <c r="HI18" s="130"/>
      <c r="HJ18" s="130"/>
      <c r="HK18" s="130"/>
      <c r="HL18" s="130"/>
      <c r="HM18" s="130"/>
      <c r="HN18" s="130"/>
      <c r="HO18" s="130"/>
      <c r="HP18" s="130"/>
      <c r="HQ18" s="130"/>
      <c r="HR18" s="130"/>
      <c r="HS18" s="130"/>
      <c r="HT18" s="130"/>
      <c r="HU18" s="130"/>
      <c r="HV18" s="130"/>
      <c r="HW18" s="130"/>
      <c r="HX18" s="130"/>
      <c r="HY18" s="130"/>
      <c r="HZ18" s="130"/>
      <c r="IA18" s="130"/>
      <c r="IB18" s="130"/>
      <c r="IC18" s="130"/>
      <c r="ID18" s="130"/>
      <c r="IE18" s="130"/>
      <c r="IF18" s="130"/>
      <c r="IG18" s="130"/>
      <c r="IH18" s="130"/>
      <c r="II18" s="130"/>
      <c r="IJ18" s="130"/>
      <c r="IK18" s="130"/>
      <c r="IL18" s="130"/>
      <c r="IM18" s="130"/>
      <c r="IN18" s="130"/>
      <c r="IO18" s="130"/>
      <c r="IP18" s="130"/>
      <c r="IQ18" s="130"/>
      <c r="IR18" s="130"/>
      <c r="IS18" s="130"/>
      <c r="IT18" s="130"/>
      <c r="IU18" s="130"/>
      <c r="IV18" s="130"/>
      <c r="IW18" s="130"/>
      <c r="IX18" s="130"/>
    </row>
    <row r="19" spans="1:258" s="40" customFormat="1" ht="9.75" customHeight="1">
      <c r="A19" s="27"/>
      <c r="B19" s="27"/>
      <c r="C19" s="27"/>
      <c r="D19" s="27"/>
      <c r="E19" s="27"/>
      <c r="F19" s="27"/>
      <c r="G19" s="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27"/>
      <c r="CB19" s="127"/>
      <c r="CC19" s="127"/>
      <c r="CD19" s="127"/>
      <c r="CE19" s="127"/>
      <c r="CF19" s="127"/>
      <c r="CG19" s="127"/>
      <c r="CH19" s="127"/>
      <c r="CI19" s="127"/>
      <c r="CJ19" s="127"/>
      <c r="CK19" s="127"/>
      <c r="CL19" s="127"/>
      <c r="CM19" s="127"/>
      <c r="CN19" s="127"/>
      <c r="CO19" s="127"/>
      <c r="CP19" s="127"/>
      <c r="CQ19" s="127"/>
      <c r="CR19" s="127"/>
      <c r="CS19" s="127"/>
      <c r="CT19" s="127"/>
      <c r="CU19" s="127"/>
      <c r="CV19" s="127"/>
      <c r="CW19" s="127"/>
      <c r="CX19" s="127"/>
      <c r="CY19" s="127"/>
      <c r="CZ19" s="127"/>
      <c r="DA19" s="127"/>
      <c r="DB19" s="127"/>
      <c r="DC19" s="127"/>
      <c r="DD19" s="127"/>
      <c r="DE19" s="127"/>
      <c r="DF19" s="127"/>
      <c r="DG19" s="127"/>
      <c r="DH19" s="127"/>
      <c r="DI19" s="127"/>
      <c r="DJ19" s="127"/>
      <c r="DK19" s="127"/>
      <c r="DL19" s="127"/>
      <c r="DM19" s="127"/>
      <c r="DN19" s="127"/>
      <c r="DO19" s="127"/>
      <c r="DP19" s="127"/>
      <c r="DQ19" s="127"/>
      <c r="DR19" s="127"/>
      <c r="DS19" s="127"/>
      <c r="DT19" s="127"/>
      <c r="DU19" s="127"/>
      <c r="DV19" s="127"/>
      <c r="DW19" s="127"/>
      <c r="DX19" s="127"/>
      <c r="DY19" s="127"/>
      <c r="DZ19" s="127"/>
      <c r="EA19" s="127"/>
      <c r="EB19" s="127"/>
      <c r="EC19" s="127"/>
      <c r="ED19" s="127"/>
      <c r="EE19" s="127"/>
      <c r="EF19" s="127"/>
      <c r="EG19" s="127"/>
      <c r="EH19" s="127"/>
      <c r="EI19" s="127"/>
      <c r="EJ19" s="127"/>
      <c r="EK19" s="127"/>
      <c r="EL19" s="127"/>
      <c r="EM19" s="127"/>
      <c r="EN19" s="127"/>
      <c r="EO19" s="127"/>
      <c r="EP19" s="127"/>
      <c r="EQ19" s="127"/>
      <c r="ER19" s="127"/>
      <c r="ES19" s="127"/>
      <c r="ET19" s="127"/>
      <c r="EU19" s="127"/>
      <c r="EV19" s="127"/>
      <c r="EW19" s="127"/>
      <c r="EX19" s="127"/>
      <c r="EY19" s="127"/>
      <c r="EZ19" s="127"/>
      <c r="FA19" s="127"/>
      <c r="FB19" s="127"/>
      <c r="FC19" s="127"/>
      <c r="FD19" s="127"/>
      <c r="FE19" s="127"/>
      <c r="FF19" s="127"/>
      <c r="FG19" s="127"/>
      <c r="FH19" s="127"/>
      <c r="FI19" s="127"/>
      <c r="FJ19" s="127"/>
      <c r="FK19" s="127"/>
      <c r="FL19" s="127"/>
      <c r="FM19" s="127"/>
      <c r="FN19" s="127"/>
      <c r="FO19" s="127"/>
      <c r="FP19" s="127"/>
      <c r="FQ19" s="127"/>
      <c r="FR19" s="127"/>
      <c r="FS19" s="127"/>
      <c r="FT19" s="127"/>
      <c r="FU19" s="127"/>
      <c r="FV19" s="127"/>
      <c r="FW19" s="127"/>
      <c r="FX19" s="127"/>
      <c r="FY19" s="127"/>
      <c r="FZ19" s="127"/>
      <c r="GA19" s="127"/>
      <c r="GB19" s="127"/>
      <c r="GC19" s="127"/>
      <c r="GD19" s="127"/>
      <c r="GE19" s="127"/>
      <c r="GF19" s="127"/>
      <c r="GG19" s="127"/>
      <c r="GH19" s="127"/>
      <c r="GI19" s="127"/>
      <c r="GJ19" s="127"/>
      <c r="GK19" s="127"/>
      <c r="GL19" s="127"/>
      <c r="GM19" s="127"/>
      <c r="GN19" s="127"/>
      <c r="GO19" s="127"/>
      <c r="GP19" s="127"/>
      <c r="GQ19" s="127"/>
      <c r="GR19" s="127"/>
      <c r="GS19" s="127"/>
      <c r="GT19" s="127"/>
      <c r="GU19" s="127"/>
      <c r="GV19" s="127"/>
      <c r="GW19" s="127"/>
      <c r="GX19" s="127"/>
      <c r="GY19" s="127"/>
      <c r="GZ19" s="127"/>
      <c r="HA19" s="127"/>
      <c r="HB19" s="127"/>
      <c r="HC19" s="127"/>
      <c r="HD19" s="127"/>
      <c r="HE19" s="127"/>
      <c r="HF19" s="127"/>
      <c r="HG19" s="127"/>
      <c r="HH19" s="127"/>
      <c r="HI19" s="127"/>
      <c r="HJ19" s="127"/>
      <c r="HK19" s="127"/>
      <c r="HL19" s="127"/>
      <c r="HM19" s="127"/>
      <c r="HN19" s="127"/>
      <c r="HO19" s="127"/>
      <c r="HP19" s="127"/>
      <c r="HQ19" s="127"/>
      <c r="HR19" s="127"/>
      <c r="HS19" s="127"/>
      <c r="HT19" s="127"/>
      <c r="HU19" s="127"/>
      <c r="HV19" s="127"/>
      <c r="HW19" s="127"/>
      <c r="HX19" s="127"/>
      <c r="HY19" s="127"/>
      <c r="HZ19" s="127"/>
      <c r="IA19" s="127"/>
      <c r="IB19" s="127"/>
      <c r="IC19" s="127"/>
      <c r="ID19" s="127"/>
      <c r="IE19" s="127"/>
      <c r="IF19" s="127"/>
      <c r="IG19" s="127"/>
      <c r="IH19" s="127"/>
      <c r="II19" s="127"/>
      <c r="IJ19" s="127"/>
      <c r="IK19" s="127"/>
      <c r="IL19" s="127"/>
      <c r="IM19" s="127"/>
      <c r="IN19" s="127"/>
      <c r="IO19" s="127"/>
      <c r="IP19" s="127"/>
      <c r="IQ19" s="127"/>
      <c r="IR19" s="127"/>
      <c r="IS19" s="127"/>
      <c r="IT19" s="127"/>
      <c r="IU19" s="127"/>
      <c r="IV19" s="127"/>
      <c r="IW19" s="127"/>
      <c r="IX19" s="127"/>
    </row>
    <row r="20" spans="1:258" ht="23.25" customHeight="1">
      <c r="A20" s="24" t="s">
        <v>38</v>
      </c>
      <c r="B20" s="24"/>
      <c r="C20" s="25"/>
      <c r="D20" s="24"/>
      <c r="E20" s="24"/>
      <c r="F20" s="24"/>
      <c r="G20" s="24"/>
      <c r="H20" s="26"/>
      <c r="I20" s="128"/>
      <c r="J20" s="1200"/>
      <c r="K20" s="1200"/>
      <c r="L20" s="1200"/>
      <c r="M20" s="1200"/>
      <c r="N20" s="1200"/>
      <c r="O20" s="1200"/>
      <c r="P20" s="1200"/>
      <c r="Q20" s="1200"/>
      <c r="R20" s="1200"/>
      <c r="S20" s="1200"/>
      <c r="T20" s="1200"/>
      <c r="U20" s="1200"/>
      <c r="V20" s="1200"/>
      <c r="W20" s="1200"/>
      <c r="X20" s="1200"/>
      <c r="Y20" s="1200"/>
      <c r="Z20" s="1200"/>
      <c r="AA20" s="1200"/>
      <c r="AB20" s="1200"/>
      <c r="AC20" s="1200"/>
      <c r="AD20" s="1200"/>
      <c r="AE20" s="1200"/>
      <c r="AF20" s="1200"/>
      <c r="AG20" s="1200"/>
      <c r="AH20" s="1200"/>
      <c r="AI20" s="1200"/>
      <c r="AJ20" s="1200"/>
      <c r="AK20" s="1200"/>
      <c r="AL20" s="1200"/>
      <c r="AM20" s="1200"/>
      <c r="AN20" s="1200"/>
      <c r="AO20" s="1200"/>
      <c r="AP20" s="1200"/>
      <c r="AQ20" s="1200"/>
      <c r="AR20" s="1200"/>
      <c r="AS20" s="1200"/>
      <c r="AT20" s="1200"/>
      <c r="AU20" s="1200"/>
      <c r="AV20" s="1200"/>
      <c r="AW20" s="1200"/>
      <c r="AX20" s="1200"/>
      <c r="AY20" s="1200"/>
      <c r="AZ20" s="1200"/>
      <c r="BA20" s="1200"/>
      <c r="BB20" s="1200"/>
      <c r="BC20" s="1200"/>
      <c r="BD20" s="1200"/>
      <c r="BE20" s="1200"/>
      <c r="BF20" s="1200"/>
      <c r="BG20" s="1200"/>
      <c r="BH20" s="1200"/>
      <c r="BI20" s="1200"/>
      <c r="BJ20" s="1200"/>
      <c r="BK20" s="1200"/>
      <c r="BL20" s="1200"/>
      <c r="BM20" s="1200"/>
      <c r="BN20" s="1200"/>
      <c r="BO20" s="1200"/>
      <c r="BP20" s="1200"/>
      <c r="BQ20" s="1200"/>
      <c r="BR20" s="1200"/>
      <c r="BS20" s="1200"/>
      <c r="BT20" s="1200"/>
      <c r="BU20" s="1200"/>
      <c r="BV20" s="1200"/>
      <c r="BW20" s="1200"/>
      <c r="BX20" s="1200"/>
      <c r="BY20" s="1200"/>
      <c r="BZ20" s="1200"/>
      <c r="CA20" s="1200"/>
      <c r="CB20" s="1200"/>
      <c r="CC20" s="1200"/>
      <c r="CD20" s="1200"/>
      <c r="CE20" s="1200"/>
      <c r="CF20" s="1200"/>
      <c r="CG20" s="1200"/>
      <c r="CH20" s="1200"/>
      <c r="CI20" s="1200"/>
      <c r="CJ20" s="1200"/>
      <c r="CK20" s="1200"/>
      <c r="CL20" s="1200"/>
      <c r="CM20" s="1200"/>
      <c r="CN20" s="1200"/>
      <c r="CO20" s="1200"/>
      <c r="CP20" s="1200"/>
      <c r="CQ20" s="1200"/>
      <c r="CR20" s="1200"/>
      <c r="CS20" s="1200"/>
      <c r="CT20" s="1200"/>
      <c r="CU20" s="1200"/>
      <c r="CV20" s="1200"/>
      <c r="CW20" s="1200"/>
      <c r="CX20" s="1200"/>
      <c r="CY20" s="1200"/>
      <c r="CZ20" s="1200"/>
      <c r="DA20" s="1200"/>
      <c r="DB20" s="1200"/>
      <c r="DC20" s="1200"/>
      <c r="DD20" s="1200"/>
      <c r="DE20" s="1200"/>
      <c r="DF20" s="1200"/>
      <c r="DG20" s="1200"/>
      <c r="DH20" s="1200"/>
      <c r="DI20" s="1200"/>
      <c r="DJ20" s="1200"/>
      <c r="DK20" s="1200"/>
      <c r="DL20" s="1200"/>
      <c r="DM20" s="1200"/>
      <c r="DN20" s="1200"/>
      <c r="DO20" s="1200"/>
      <c r="DP20" s="1200"/>
      <c r="DQ20" s="1200"/>
      <c r="DR20" s="1200"/>
      <c r="DS20" s="1200"/>
      <c r="DT20" s="1200"/>
      <c r="DU20" s="1200"/>
      <c r="DV20" s="1200"/>
      <c r="DW20" s="1200"/>
      <c r="DX20" s="1200"/>
      <c r="DY20" s="1200"/>
      <c r="DZ20" s="1200"/>
      <c r="EA20" s="1200"/>
      <c r="EB20" s="1200"/>
      <c r="EC20" s="1200"/>
      <c r="ED20" s="1200"/>
      <c r="EE20" s="1200"/>
      <c r="EF20" s="1200"/>
      <c r="EG20" s="1200"/>
      <c r="EH20" s="1200"/>
      <c r="EI20" s="1200"/>
      <c r="EJ20" s="1200"/>
      <c r="EK20" s="1200"/>
      <c r="EL20" s="1200"/>
      <c r="EM20" s="1200"/>
      <c r="EN20" s="1200"/>
      <c r="EO20" s="1200"/>
      <c r="EP20" s="1200"/>
      <c r="EQ20" s="1200"/>
      <c r="ER20" s="1200"/>
      <c r="ES20" s="1200"/>
      <c r="ET20" s="1200"/>
      <c r="EU20" s="1200"/>
      <c r="EV20" s="1200"/>
      <c r="EW20" s="1200"/>
      <c r="EX20" s="1200"/>
      <c r="EY20" s="1200"/>
      <c r="EZ20" s="1200"/>
      <c r="FA20" s="1200"/>
      <c r="FB20" s="1200"/>
      <c r="FC20" s="1200"/>
      <c r="FD20" s="1200"/>
      <c r="FE20" s="1200"/>
      <c r="FF20" s="1200"/>
      <c r="FG20" s="1200"/>
      <c r="FH20" s="1200"/>
      <c r="FI20" s="1200"/>
      <c r="FJ20" s="1200"/>
      <c r="FK20" s="1200"/>
      <c r="FL20" s="1200"/>
      <c r="FM20" s="1200"/>
      <c r="FN20" s="1200"/>
      <c r="FO20" s="1200"/>
      <c r="FP20" s="1200"/>
      <c r="FQ20" s="1200"/>
      <c r="FR20" s="1200"/>
      <c r="FS20" s="1200"/>
      <c r="FT20" s="1200"/>
      <c r="FU20" s="1200"/>
      <c r="FV20" s="1200"/>
      <c r="FW20" s="1200"/>
      <c r="FX20" s="1200"/>
      <c r="FY20" s="1200"/>
      <c r="FZ20" s="1200"/>
      <c r="GA20" s="1200"/>
      <c r="GB20" s="1200"/>
      <c r="GC20" s="1200"/>
      <c r="GD20" s="1200"/>
      <c r="GE20" s="1200"/>
      <c r="GF20" s="1200"/>
      <c r="GG20" s="1200"/>
      <c r="GH20" s="1200"/>
      <c r="GI20" s="1200"/>
      <c r="GJ20" s="1200"/>
      <c r="GK20" s="1200"/>
      <c r="GL20" s="1200"/>
      <c r="GM20" s="1200"/>
      <c r="GN20" s="1200"/>
      <c r="GO20" s="1200"/>
      <c r="GP20" s="1200"/>
      <c r="GQ20" s="1200"/>
      <c r="GR20" s="1200"/>
      <c r="GS20" s="1200"/>
      <c r="GT20" s="1200"/>
      <c r="GU20" s="1200"/>
      <c r="GV20" s="1200"/>
      <c r="GW20" s="1200"/>
      <c r="GX20" s="1200"/>
      <c r="GY20" s="1200"/>
      <c r="GZ20" s="1200"/>
      <c r="HA20" s="1200"/>
      <c r="HB20" s="1200"/>
      <c r="HC20" s="1200"/>
      <c r="HD20" s="1200"/>
      <c r="HE20" s="1200"/>
      <c r="HF20" s="1200"/>
      <c r="HG20" s="1200"/>
      <c r="HH20" s="1200"/>
      <c r="HI20" s="1200"/>
      <c r="HJ20" s="1200"/>
      <c r="HK20" s="1200"/>
      <c r="HL20" s="1200"/>
      <c r="HM20" s="1200"/>
      <c r="HN20" s="1200"/>
      <c r="HO20" s="1200"/>
      <c r="HP20" s="1200"/>
      <c r="HQ20" s="1200"/>
      <c r="HR20" s="1200"/>
      <c r="HS20" s="1200"/>
      <c r="HT20" s="1200"/>
      <c r="HU20" s="1200"/>
      <c r="HV20" s="1200"/>
      <c r="HW20" s="1200"/>
      <c r="HX20" s="1200"/>
      <c r="HY20" s="1200"/>
      <c r="HZ20" s="1200"/>
      <c r="IA20" s="1200"/>
      <c r="IB20" s="1200"/>
      <c r="IC20" s="1200"/>
      <c r="ID20" s="1200"/>
      <c r="IE20" s="1200"/>
      <c r="IF20" s="1200"/>
      <c r="IG20" s="1200"/>
      <c r="IH20" s="1200"/>
      <c r="II20" s="1200"/>
      <c r="IJ20" s="1200"/>
      <c r="IK20" s="1200"/>
      <c r="IL20" s="1200"/>
      <c r="IM20" s="1200"/>
      <c r="IN20" s="1200"/>
      <c r="IO20" s="1200"/>
      <c r="IP20" s="1200"/>
      <c r="IQ20" s="1200"/>
      <c r="IR20" s="1200"/>
      <c r="IS20" s="1200"/>
      <c r="IT20" s="1200"/>
      <c r="IU20" s="1200"/>
      <c r="IV20" s="1200"/>
      <c r="IW20" s="1200"/>
      <c r="IX20" s="1200"/>
    </row>
    <row r="21" spans="1:258" ht="21.75" customHeight="1">
      <c r="A21" s="22" t="s">
        <v>39</v>
      </c>
    </row>
    <row r="22" spans="1:258" ht="21" customHeight="1">
      <c r="A22" s="27"/>
      <c r="B22" s="1179" t="s">
        <v>2339</v>
      </c>
      <c r="C22" s="1205"/>
      <c r="D22" s="1179" t="s">
        <v>1163</v>
      </c>
      <c r="E22" s="1205"/>
      <c r="F22" s="907" t="s">
        <v>2340</v>
      </c>
      <c r="G22" s="911" t="s">
        <v>37</v>
      </c>
    </row>
    <row r="23" spans="1:258" s="449" customFormat="1" ht="30" customHeight="1">
      <c r="A23" s="27"/>
      <c r="B23" s="1221" t="s">
        <v>2347</v>
      </c>
      <c r="C23" s="1222"/>
      <c r="D23" s="1225" t="s">
        <v>2008</v>
      </c>
      <c r="E23" s="1226"/>
      <c r="F23" s="1164" t="s">
        <v>2537</v>
      </c>
      <c r="G23" s="920" t="s">
        <v>2348</v>
      </c>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5"/>
      <c r="AL23" s="425"/>
      <c r="AM23" s="425"/>
      <c r="AN23" s="425"/>
      <c r="AO23" s="425"/>
      <c r="AP23" s="425"/>
      <c r="AQ23" s="425"/>
      <c r="AR23" s="425"/>
      <c r="AS23" s="425"/>
      <c r="AT23" s="425"/>
      <c r="AU23" s="425"/>
      <c r="AV23" s="425"/>
      <c r="AW23" s="425"/>
      <c r="AX23" s="425"/>
      <c r="AY23" s="425"/>
      <c r="AZ23" s="425"/>
      <c r="BA23" s="425"/>
      <c r="BB23" s="425"/>
      <c r="BC23" s="425"/>
      <c r="BD23" s="425"/>
      <c r="BE23" s="425"/>
      <c r="BF23" s="425"/>
      <c r="BG23" s="425"/>
      <c r="BH23" s="425"/>
      <c r="BI23" s="425"/>
      <c r="BJ23" s="425"/>
      <c r="BK23" s="425"/>
      <c r="BL23" s="425"/>
      <c r="BM23" s="425"/>
      <c r="BN23" s="425"/>
      <c r="BO23" s="425"/>
      <c r="BP23" s="425"/>
      <c r="BQ23" s="425"/>
      <c r="BR23" s="425"/>
      <c r="BS23" s="425"/>
      <c r="BT23" s="425"/>
      <c r="BU23" s="425"/>
      <c r="BV23" s="425"/>
      <c r="BW23" s="425"/>
      <c r="BX23" s="425"/>
      <c r="BY23" s="425"/>
      <c r="BZ23" s="425"/>
      <c r="CA23" s="425"/>
      <c r="CB23" s="425"/>
      <c r="CC23" s="425"/>
      <c r="CD23" s="425"/>
      <c r="CE23" s="425"/>
      <c r="CF23" s="425"/>
      <c r="CG23" s="425"/>
      <c r="CH23" s="425"/>
      <c r="CI23" s="425"/>
      <c r="CJ23" s="425"/>
      <c r="CK23" s="425"/>
      <c r="CL23" s="425"/>
      <c r="CM23" s="425"/>
      <c r="CN23" s="425"/>
      <c r="CO23" s="425"/>
      <c r="CP23" s="425"/>
      <c r="CQ23" s="425"/>
      <c r="CR23" s="425"/>
      <c r="CS23" s="425"/>
      <c r="CT23" s="425"/>
      <c r="CU23" s="425"/>
      <c r="CV23" s="425"/>
      <c r="CW23" s="425"/>
      <c r="CX23" s="425"/>
      <c r="CY23" s="425"/>
      <c r="CZ23" s="425"/>
      <c r="DA23" s="425"/>
      <c r="DB23" s="425"/>
      <c r="DC23" s="425"/>
      <c r="DD23" s="425"/>
      <c r="DE23" s="425"/>
      <c r="DF23" s="425"/>
      <c r="DG23" s="425"/>
      <c r="DH23" s="425"/>
      <c r="DI23" s="425"/>
      <c r="DJ23" s="425"/>
      <c r="DK23" s="425"/>
      <c r="DL23" s="425"/>
      <c r="DM23" s="425"/>
      <c r="DN23" s="425"/>
      <c r="DO23" s="425"/>
      <c r="DP23" s="425"/>
      <c r="DQ23" s="425"/>
      <c r="DR23" s="425"/>
      <c r="DS23" s="425"/>
      <c r="DT23" s="425"/>
      <c r="DU23" s="425"/>
      <c r="DV23" s="425"/>
      <c r="DW23" s="425"/>
      <c r="DX23" s="425"/>
      <c r="DY23" s="425"/>
      <c r="DZ23" s="425"/>
      <c r="EA23" s="425"/>
      <c r="EB23" s="425"/>
      <c r="EC23" s="425"/>
      <c r="ED23" s="425"/>
      <c r="EE23" s="425"/>
      <c r="EF23" s="425"/>
      <c r="EG23" s="425"/>
      <c r="EH23" s="425"/>
      <c r="EI23" s="425"/>
      <c r="EJ23" s="425"/>
      <c r="EK23" s="425"/>
      <c r="EL23" s="425"/>
      <c r="EM23" s="425"/>
      <c r="EN23" s="425"/>
      <c r="EO23" s="425"/>
      <c r="EP23" s="425"/>
      <c r="EQ23" s="425"/>
      <c r="ER23" s="425"/>
      <c r="ES23" s="425"/>
      <c r="ET23" s="425"/>
      <c r="EU23" s="425"/>
      <c r="EV23" s="425"/>
      <c r="EW23" s="425"/>
      <c r="EX23" s="425"/>
      <c r="EY23" s="425"/>
      <c r="EZ23" s="425"/>
      <c r="FA23" s="425"/>
      <c r="FB23" s="425"/>
      <c r="FC23" s="425"/>
      <c r="FD23" s="425"/>
      <c r="FE23" s="425"/>
      <c r="FF23" s="425"/>
      <c r="FG23" s="425"/>
      <c r="FH23" s="425"/>
      <c r="FI23" s="425"/>
      <c r="FJ23" s="425"/>
      <c r="FK23" s="425"/>
      <c r="FL23" s="425"/>
      <c r="FM23" s="425"/>
      <c r="FN23" s="425"/>
      <c r="FO23" s="425"/>
      <c r="FP23" s="425"/>
      <c r="FQ23" s="425"/>
      <c r="FR23" s="425"/>
      <c r="FS23" s="425"/>
      <c r="FT23" s="425"/>
      <c r="FU23" s="425"/>
      <c r="FV23" s="425"/>
      <c r="FW23" s="425"/>
      <c r="FX23" s="425"/>
      <c r="FY23" s="425"/>
      <c r="FZ23" s="425"/>
      <c r="GA23" s="425"/>
      <c r="GB23" s="425"/>
      <c r="GC23" s="425"/>
      <c r="GD23" s="425"/>
      <c r="GE23" s="425"/>
      <c r="GF23" s="425"/>
      <c r="GG23" s="425"/>
      <c r="GH23" s="425"/>
      <c r="GI23" s="425"/>
      <c r="GJ23" s="425"/>
      <c r="GK23" s="425"/>
      <c r="GL23" s="425"/>
      <c r="GM23" s="425"/>
      <c r="GN23" s="425"/>
      <c r="GO23" s="425"/>
      <c r="GP23" s="425"/>
      <c r="GQ23" s="425"/>
      <c r="GR23" s="425"/>
      <c r="GS23" s="425"/>
      <c r="GT23" s="425"/>
      <c r="GU23" s="425"/>
      <c r="GV23" s="425"/>
      <c r="GW23" s="425"/>
      <c r="GX23" s="425"/>
      <c r="GY23" s="425"/>
      <c r="GZ23" s="425"/>
      <c r="HA23" s="425"/>
      <c r="HB23" s="425"/>
      <c r="HC23" s="425"/>
      <c r="HD23" s="425"/>
      <c r="HE23" s="425"/>
      <c r="HF23" s="425"/>
      <c r="HG23" s="425"/>
      <c r="HH23" s="425"/>
      <c r="HI23" s="425"/>
      <c r="HJ23" s="425"/>
      <c r="HK23" s="425"/>
      <c r="HL23" s="425"/>
      <c r="HM23" s="425"/>
      <c r="HN23" s="425"/>
      <c r="HO23" s="425"/>
      <c r="HP23" s="425"/>
      <c r="HQ23" s="425"/>
      <c r="HR23" s="425"/>
      <c r="HS23" s="425"/>
      <c r="HT23" s="425"/>
      <c r="HU23" s="425"/>
      <c r="HV23" s="425"/>
      <c r="HW23" s="425"/>
      <c r="HX23" s="425"/>
      <c r="HY23" s="425"/>
      <c r="HZ23" s="425"/>
      <c r="IA23" s="425"/>
      <c r="IB23" s="425"/>
      <c r="IC23" s="425"/>
      <c r="ID23" s="425"/>
      <c r="IE23" s="425"/>
      <c r="IF23" s="425"/>
      <c r="IG23" s="425"/>
      <c r="IH23" s="425"/>
      <c r="II23" s="425"/>
      <c r="IJ23" s="425"/>
      <c r="IK23" s="425"/>
      <c r="IL23" s="425"/>
      <c r="IM23" s="425"/>
      <c r="IN23" s="425"/>
      <c r="IO23" s="425"/>
      <c r="IP23" s="425"/>
      <c r="IQ23" s="425"/>
      <c r="IR23" s="425"/>
      <c r="IS23" s="425"/>
      <c r="IT23" s="425"/>
      <c r="IU23" s="425"/>
      <c r="IV23" s="425"/>
      <c r="IW23" s="425"/>
      <c r="IX23" s="425"/>
    </row>
    <row r="24" spans="1:258" s="449" customFormat="1" ht="30" customHeight="1">
      <c r="A24" s="27"/>
      <c r="B24" s="1223"/>
      <c r="C24" s="1224"/>
      <c r="D24" s="1227"/>
      <c r="E24" s="1228"/>
      <c r="F24" s="1164" t="s">
        <v>2537</v>
      </c>
      <c r="G24" s="920" t="s">
        <v>2349</v>
      </c>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5"/>
      <c r="AL24" s="425"/>
      <c r="AM24" s="425"/>
      <c r="AN24" s="425"/>
      <c r="AO24" s="425"/>
      <c r="AP24" s="425"/>
      <c r="AQ24" s="425"/>
      <c r="AR24" s="425"/>
      <c r="AS24" s="425"/>
      <c r="AT24" s="425"/>
      <c r="AU24" s="425"/>
      <c r="AV24" s="425"/>
      <c r="AW24" s="425"/>
      <c r="AX24" s="425"/>
      <c r="AY24" s="425"/>
      <c r="AZ24" s="425"/>
      <c r="BA24" s="425"/>
      <c r="BB24" s="425"/>
      <c r="BC24" s="425"/>
      <c r="BD24" s="425"/>
      <c r="BE24" s="425"/>
      <c r="BF24" s="425"/>
      <c r="BG24" s="425"/>
      <c r="BH24" s="425"/>
      <c r="BI24" s="425"/>
      <c r="BJ24" s="425"/>
      <c r="BK24" s="425"/>
      <c r="BL24" s="425"/>
      <c r="BM24" s="425"/>
      <c r="BN24" s="425"/>
      <c r="BO24" s="425"/>
      <c r="BP24" s="425"/>
      <c r="BQ24" s="425"/>
      <c r="BR24" s="425"/>
      <c r="BS24" s="425"/>
      <c r="BT24" s="425"/>
      <c r="BU24" s="425"/>
      <c r="BV24" s="425"/>
      <c r="BW24" s="425"/>
      <c r="BX24" s="425"/>
      <c r="BY24" s="425"/>
      <c r="BZ24" s="425"/>
      <c r="CA24" s="425"/>
      <c r="CB24" s="425"/>
      <c r="CC24" s="425"/>
      <c r="CD24" s="425"/>
      <c r="CE24" s="425"/>
      <c r="CF24" s="425"/>
      <c r="CG24" s="425"/>
      <c r="CH24" s="425"/>
      <c r="CI24" s="425"/>
      <c r="CJ24" s="425"/>
      <c r="CK24" s="425"/>
      <c r="CL24" s="425"/>
      <c r="CM24" s="425"/>
      <c r="CN24" s="425"/>
      <c r="CO24" s="425"/>
      <c r="CP24" s="425"/>
      <c r="CQ24" s="425"/>
      <c r="CR24" s="425"/>
      <c r="CS24" s="425"/>
      <c r="CT24" s="425"/>
      <c r="CU24" s="425"/>
      <c r="CV24" s="425"/>
      <c r="CW24" s="425"/>
      <c r="CX24" s="425"/>
      <c r="CY24" s="425"/>
      <c r="CZ24" s="425"/>
      <c r="DA24" s="425"/>
      <c r="DB24" s="425"/>
      <c r="DC24" s="425"/>
      <c r="DD24" s="425"/>
      <c r="DE24" s="425"/>
      <c r="DF24" s="425"/>
      <c r="DG24" s="425"/>
      <c r="DH24" s="425"/>
      <c r="DI24" s="425"/>
      <c r="DJ24" s="425"/>
      <c r="DK24" s="425"/>
      <c r="DL24" s="425"/>
      <c r="DM24" s="425"/>
      <c r="DN24" s="425"/>
      <c r="DO24" s="425"/>
      <c r="DP24" s="425"/>
      <c r="DQ24" s="425"/>
      <c r="DR24" s="425"/>
      <c r="DS24" s="425"/>
      <c r="DT24" s="425"/>
      <c r="DU24" s="425"/>
      <c r="DV24" s="425"/>
      <c r="DW24" s="425"/>
      <c r="DX24" s="425"/>
      <c r="DY24" s="425"/>
      <c r="DZ24" s="425"/>
      <c r="EA24" s="425"/>
      <c r="EB24" s="425"/>
      <c r="EC24" s="425"/>
      <c r="ED24" s="425"/>
      <c r="EE24" s="425"/>
      <c r="EF24" s="425"/>
      <c r="EG24" s="425"/>
      <c r="EH24" s="425"/>
      <c r="EI24" s="425"/>
      <c r="EJ24" s="425"/>
      <c r="EK24" s="425"/>
      <c r="EL24" s="425"/>
      <c r="EM24" s="425"/>
      <c r="EN24" s="425"/>
      <c r="EO24" s="425"/>
      <c r="EP24" s="425"/>
      <c r="EQ24" s="425"/>
      <c r="ER24" s="425"/>
      <c r="ES24" s="425"/>
      <c r="ET24" s="425"/>
      <c r="EU24" s="425"/>
      <c r="EV24" s="425"/>
      <c r="EW24" s="425"/>
      <c r="EX24" s="425"/>
      <c r="EY24" s="425"/>
      <c r="EZ24" s="425"/>
      <c r="FA24" s="425"/>
      <c r="FB24" s="425"/>
      <c r="FC24" s="425"/>
      <c r="FD24" s="425"/>
      <c r="FE24" s="425"/>
      <c r="FF24" s="425"/>
      <c r="FG24" s="425"/>
      <c r="FH24" s="425"/>
      <c r="FI24" s="425"/>
      <c r="FJ24" s="425"/>
      <c r="FK24" s="425"/>
      <c r="FL24" s="425"/>
      <c r="FM24" s="425"/>
      <c r="FN24" s="425"/>
      <c r="FO24" s="425"/>
      <c r="FP24" s="425"/>
      <c r="FQ24" s="425"/>
      <c r="FR24" s="425"/>
      <c r="FS24" s="425"/>
      <c r="FT24" s="425"/>
      <c r="FU24" s="425"/>
      <c r="FV24" s="425"/>
      <c r="FW24" s="425"/>
      <c r="FX24" s="425"/>
      <c r="FY24" s="425"/>
      <c r="FZ24" s="425"/>
      <c r="GA24" s="425"/>
      <c r="GB24" s="425"/>
      <c r="GC24" s="425"/>
      <c r="GD24" s="425"/>
      <c r="GE24" s="425"/>
      <c r="GF24" s="425"/>
      <c r="GG24" s="425"/>
      <c r="GH24" s="425"/>
      <c r="GI24" s="425"/>
      <c r="GJ24" s="425"/>
      <c r="GK24" s="425"/>
      <c r="GL24" s="425"/>
      <c r="GM24" s="425"/>
      <c r="GN24" s="425"/>
      <c r="GO24" s="425"/>
      <c r="GP24" s="425"/>
      <c r="GQ24" s="425"/>
      <c r="GR24" s="425"/>
      <c r="GS24" s="425"/>
      <c r="GT24" s="425"/>
      <c r="GU24" s="425"/>
      <c r="GV24" s="425"/>
      <c r="GW24" s="425"/>
      <c r="GX24" s="425"/>
      <c r="GY24" s="425"/>
      <c r="GZ24" s="425"/>
      <c r="HA24" s="425"/>
      <c r="HB24" s="425"/>
      <c r="HC24" s="425"/>
      <c r="HD24" s="425"/>
      <c r="HE24" s="425"/>
      <c r="HF24" s="425"/>
      <c r="HG24" s="425"/>
      <c r="HH24" s="425"/>
      <c r="HI24" s="425"/>
      <c r="HJ24" s="425"/>
      <c r="HK24" s="425"/>
      <c r="HL24" s="425"/>
      <c r="HM24" s="425"/>
      <c r="HN24" s="425"/>
      <c r="HO24" s="425"/>
      <c r="HP24" s="425"/>
      <c r="HQ24" s="425"/>
      <c r="HR24" s="425"/>
      <c r="HS24" s="425"/>
      <c r="HT24" s="425"/>
      <c r="HU24" s="425"/>
      <c r="HV24" s="425"/>
      <c r="HW24" s="425"/>
      <c r="HX24" s="425"/>
      <c r="HY24" s="425"/>
      <c r="HZ24" s="425"/>
      <c r="IA24" s="425"/>
      <c r="IB24" s="425"/>
      <c r="IC24" s="425"/>
      <c r="ID24" s="425"/>
      <c r="IE24" s="425"/>
      <c r="IF24" s="425"/>
      <c r="IG24" s="425"/>
      <c r="IH24" s="425"/>
      <c r="II24" s="425"/>
      <c r="IJ24" s="425"/>
      <c r="IK24" s="425"/>
      <c r="IL24" s="425"/>
      <c r="IM24" s="425"/>
      <c r="IN24" s="425"/>
      <c r="IO24" s="425"/>
      <c r="IP24" s="425"/>
      <c r="IQ24" s="425"/>
      <c r="IR24" s="425"/>
      <c r="IS24" s="425"/>
      <c r="IT24" s="425"/>
      <c r="IU24" s="425"/>
      <c r="IV24" s="425"/>
      <c r="IW24" s="425"/>
      <c r="IX24" s="425"/>
    </row>
    <row r="25" spans="1:258" s="449" customFormat="1" ht="48.75" customHeight="1">
      <c r="A25" s="27"/>
      <c r="B25" s="906"/>
      <c r="C25" s="905" t="s">
        <v>2433</v>
      </c>
      <c r="D25" s="1217" t="s">
        <v>2350</v>
      </c>
      <c r="E25" s="1218"/>
      <c r="F25" s="1164" t="s">
        <v>2537</v>
      </c>
      <c r="G25" s="920" t="s">
        <v>2361</v>
      </c>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c r="AM25" s="425"/>
      <c r="AN25" s="425"/>
      <c r="AO25" s="425"/>
      <c r="AP25" s="425"/>
      <c r="AQ25" s="425"/>
      <c r="AR25" s="425"/>
      <c r="AS25" s="425"/>
      <c r="AT25" s="425"/>
      <c r="AU25" s="425"/>
      <c r="AV25" s="425"/>
      <c r="AW25" s="425"/>
      <c r="AX25" s="425"/>
      <c r="AY25" s="425"/>
      <c r="AZ25" s="425"/>
      <c r="BA25" s="425"/>
      <c r="BB25" s="425"/>
      <c r="BC25" s="425"/>
      <c r="BD25" s="425"/>
      <c r="BE25" s="425"/>
      <c r="BF25" s="425"/>
      <c r="BG25" s="425"/>
      <c r="BH25" s="425"/>
      <c r="BI25" s="425"/>
      <c r="BJ25" s="425"/>
      <c r="BK25" s="425"/>
      <c r="BL25" s="425"/>
      <c r="BM25" s="425"/>
      <c r="BN25" s="425"/>
      <c r="BO25" s="425"/>
      <c r="BP25" s="425"/>
      <c r="BQ25" s="425"/>
      <c r="BR25" s="425"/>
      <c r="BS25" s="425"/>
      <c r="BT25" s="425"/>
      <c r="BU25" s="425"/>
      <c r="BV25" s="425"/>
      <c r="BW25" s="425"/>
      <c r="BX25" s="425"/>
      <c r="BY25" s="425"/>
      <c r="BZ25" s="425"/>
      <c r="CA25" s="425"/>
      <c r="CB25" s="425"/>
      <c r="CC25" s="425"/>
      <c r="CD25" s="425"/>
      <c r="CE25" s="425"/>
      <c r="CF25" s="425"/>
      <c r="CG25" s="425"/>
      <c r="CH25" s="425"/>
      <c r="CI25" s="425"/>
      <c r="CJ25" s="425"/>
      <c r="CK25" s="425"/>
      <c r="CL25" s="425"/>
      <c r="CM25" s="425"/>
      <c r="CN25" s="425"/>
      <c r="CO25" s="425"/>
      <c r="CP25" s="425"/>
      <c r="CQ25" s="425"/>
      <c r="CR25" s="425"/>
      <c r="CS25" s="425"/>
      <c r="CT25" s="425"/>
      <c r="CU25" s="425"/>
      <c r="CV25" s="425"/>
      <c r="CW25" s="425"/>
      <c r="CX25" s="425"/>
      <c r="CY25" s="425"/>
      <c r="CZ25" s="425"/>
      <c r="DA25" s="425"/>
      <c r="DB25" s="425"/>
      <c r="DC25" s="425"/>
      <c r="DD25" s="425"/>
      <c r="DE25" s="425"/>
      <c r="DF25" s="425"/>
      <c r="DG25" s="425"/>
      <c r="DH25" s="425"/>
      <c r="DI25" s="425"/>
      <c r="DJ25" s="425"/>
      <c r="DK25" s="425"/>
      <c r="DL25" s="425"/>
      <c r="DM25" s="425"/>
      <c r="DN25" s="425"/>
      <c r="DO25" s="425"/>
      <c r="DP25" s="425"/>
      <c r="DQ25" s="425"/>
      <c r="DR25" s="425"/>
      <c r="DS25" s="425"/>
      <c r="DT25" s="425"/>
      <c r="DU25" s="425"/>
      <c r="DV25" s="425"/>
      <c r="DW25" s="425"/>
      <c r="DX25" s="425"/>
      <c r="DY25" s="425"/>
      <c r="DZ25" s="425"/>
      <c r="EA25" s="425"/>
      <c r="EB25" s="425"/>
      <c r="EC25" s="425"/>
      <c r="ED25" s="425"/>
      <c r="EE25" s="425"/>
      <c r="EF25" s="425"/>
      <c r="EG25" s="425"/>
      <c r="EH25" s="425"/>
      <c r="EI25" s="425"/>
      <c r="EJ25" s="425"/>
      <c r="EK25" s="425"/>
      <c r="EL25" s="425"/>
      <c r="EM25" s="425"/>
      <c r="EN25" s="425"/>
      <c r="EO25" s="425"/>
      <c r="EP25" s="425"/>
      <c r="EQ25" s="425"/>
      <c r="ER25" s="425"/>
      <c r="ES25" s="425"/>
      <c r="ET25" s="425"/>
      <c r="EU25" s="425"/>
      <c r="EV25" s="425"/>
      <c r="EW25" s="425"/>
      <c r="EX25" s="425"/>
      <c r="EY25" s="425"/>
      <c r="EZ25" s="425"/>
      <c r="FA25" s="425"/>
      <c r="FB25" s="425"/>
      <c r="FC25" s="425"/>
      <c r="FD25" s="425"/>
      <c r="FE25" s="425"/>
      <c r="FF25" s="425"/>
      <c r="FG25" s="425"/>
      <c r="FH25" s="425"/>
      <c r="FI25" s="425"/>
      <c r="FJ25" s="425"/>
      <c r="FK25" s="425"/>
      <c r="FL25" s="425"/>
      <c r="FM25" s="425"/>
      <c r="FN25" s="425"/>
      <c r="FO25" s="425"/>
      <c r="FP25" s="425"/>
      <c r="FQ25" s="425"/>
      <c r="FR25" s="425"/>
      <c r="FS25" s="425"/>
      <c r="FT25" s="425"/>
      <c r="FU25" s="425"/>
      <c r="FV25" s="425"/>
      <c r="FW25" s="425"/>
      <c r="FX25" s="425"/>
      <c r="FY25" s="425"/>
      <c r="FZ25" s="425"/>
      <c r="GA25" s="425"/>
      <c r="GB25" s="425"/>
      <c r="GC25" s="425"/>
      <c r="GD25" s="425"/>
      <c r="GE25" s="425"/>
      <c r="GF25" s="425"/>
      <c r="GG25" s="425"/>
      <c r="GH25" s="425"/>
      <c r="GI25" s="425"/>
      <c r="GJ25" s="425"/>
      <c r="GK25" s="425"/>
      <c r="GL25" s="425"/>
      <c r="GM25" s="425"/>
      <c r="GN25" s="425"/>
      <c r="GO25" s="425"/>
      <c r="GP25" s="425"/>
      <c r="GQ25" s="425"/>
      <c r="GR25" s="425"/>
      <c r="GS25" s="425"/>
      <c r="GT25" s="425"/>
      <c r="GU25" s="425"/>
      <c r="GV25" s="425"/>
      <c r="GW25" s="425"/>
      <c r="GX25" s="425"/>
      <c r="GY25" s="425"/>
      <c r="GZ25" s="425"/>
      <c r="HA25" s="425"/>
      <c r="HB25" s="425"/>
      <c r="HC25" s="425"/>
      <c r="HD25" s="425"/>
      <c r="HE25" s="425"/>
      <c r="HF25" s="425"/>
      <c r="HG25" s="425"/>
      <c r="HH25" s="425"/>
      <c r="HI25" s="425"/>
      <c r="HJ25" s="425"/>
      <c r="HK25" s="425"/>
      <c r="HL25" s="425"/>
      <c r="HM25" s="425"/>
      <c r="HN25" s="425"/>
      <c r="HO25" s="425"/>
      <c r="HP25" s="425"/>
      <c r="HQ25" s="425"/>
      <c r="HR25" s="425"/>
      <c r="HS25" s="425"/>
      <c r="HT25" s="425"/>
      <c r="HU25" s="425"/>
      <c r="HV25" s="425"/>
      <c r="HW25" s="425"/>
      <c r="HX25" s="425"/>
      <c r="HY25" s="425"/>
      <c r="HZ25" s="425"/>
      <c r="IA25" s="425"/>
      <c r="IB25" s="425"/>
      <c r="IC25" s="425"/>
      <c r="ID25" s="425"/>
      <c r="IE25" s="425"/>
      <c r="IF25" s="425"/>
      <c r="IG25" s="425"/>
      <c r="IH25" s="425"/>
      <c r="II25" s="425"/>
      <c r="IJ25" s="425"/>
      <c r="IK25" s="425"/>
      <c r="IL25" s="425"/>
      <c r="IM25" s="425"/>
      <c r="IN25" s="425"/>
      <c r="IO25" s="425"/>
      <c r="IP25" s="425"/>
      <c r="IQ25" s="425"/>
      <c r="IR25" s="425"/>
      <c r="IS25" s="425"/>
      <c r="IT25" s="425"/>
      <c r="IU25" s="425"/>
      <c r="IV25" s="425"/>
      <c r="IW25" s="425"/>
      <c r="IX25" s="425"/>
    </row>
    <row r="26" spans="1:258" s="102" customFormat="1" ht="33" customHeight="1">
      <c r="A26" s="27"/>
      <c r="B26" s="904"/>
      <c r="C26" s="84" t="s">
        <v>2333</v>
      </c>
      <c r="D26" s="1215" t="s">
        <v>2334</v>
      </c>
      <c r="E26" s="1216"/>
      <c r="F26" s="1164" t="s">
        <v>2537</v>
      </c>
      <c r="G26" s="921" t="s">
        <v>2362</v>
      </c>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27"/>
      <c r="CB26" s="127"/>
      <c r="CC26" s="127"/>
      <c r="CD26" s="127"/>
      <c r="CE26" s="127"/>
      <c r="CF26" s="127"/>
      <c r="CG26" s="127"/>
      <c r="CH26" s="127"/>
      <c r="CI26" s="127"/>
      <c r="CJ26" s="127"/>
      <c r="CK26" s="127"/>
      <c r="CL26" s="127"/>
      <c r="CM26" s="127"/>
      <c r="CN26" s="127"/>
      <c r="CO26" s="127"/>
      <c r="CP26" s="127"/>
      <c r="CQ26" s="127"/>
      <c r="CR26" s="127"/>
      <c r="CS26" s="127"/>
      <c r="CT26" s="127"/>
      <c r="CU26" s="127"/>
      <c r="CV26" s="127"/>
      <c r="CW26" s="127"/>
      <c r="CX26" s="127"/>
      <c r="CY26" s="127"/>
      <c r="CZ26" s="127"/>
      <c r="DA26" s="127"/>
      <c r="DB26" s="127"/>
      <c r="DC26" s="127"/>
      <c r="DD26" s="127"/>
      <c r="DE26" s="127"/>
      <c r="DF26" s="127"/>
      <c r="DG26" s="127"/>
      <c r="DH26" s="127"/>
      <c r="DI26" s="127"/>
      <c r="DJ26" s="127"/>
      <c r="DK26" s="127"/>
      <c r="DL26" s="127"/>
      <c r="DM26" s="127"/>
      <c r="DN26" s="127"/>
      <c r="DO26" s="127"/>
      <c r="DP26" s="127"/>
      <c r="DQ26" s="127"/>
      <c r="DR26" s="127"/>
      <c r="DS26" s="127"/>
      <c r="DT26" s="127"/>
      <c r="DU26" s="127"/>
      <c r="DV26" s="127"/>
      <c r="DW26" s="127"/>
      <c r="DX26" s="127"/>
      <c r="DY26" s="127"/>
      <c r="DZ26" s="127"/>
      <c r="EA26" s="127"/>
      <c r="EB26" s="127"/>
      <c r="EC26" s="127"/>
      <c r="ED26" s="127"/>
      <c r="EE26" s="127"/>
      <c r="EF26" s="127"/>
      <c r="EG26" s="127"/>
      <c r="EH26" s="127"/>
      <c r="EI26" s="127"/>
      <c r="EJ26" s="127"/>
      <c r="EK26" s="127"/>
      <c r="EL26" s="127"/>
      <c r="EM26" s="127"/>
      <c r="EN26" s="127"/>
      <c r="EO26" s="127"/>
      <c r="EP26" s="127"/>
      <c r="EQ26" s="127"/>
      <c r="ER26" s="127"/>
      <c r="ES26" s="127"/>
      <c r="ET26" s="127"/>
      <c r="EU26" s="127"/>
      <c r="EV26" s="127"/>
      <c r="EW26" s="127"/>
      <c r="EX26" s="127"/>
      <c r="EY26" s="127"/>
      <c r="EZ26" s="127"/>
      <c r="FA26" s="127"/>
      <c r="FB26" s="127"/>
      <c r="FC26" s="127"/>
      <c r="FD26" s="127"/>
      <c r="FE26" s="127"/>
      <c r="FF26" s="127"/>
      <c r="FG26" s="127"/>
      <c r="FH26" s="127"/>
      <c r="FI26" s="127"/>
      <c r="FJ26" s="127"/>
      <c r="FK26" s="127"/>
      <c r="FL26" s="127"/>
      <c r="FM26" s="127"/>
      <c r="FN26" s="127"/>
      <c r="FO26" s="127"/>
      <c r="FP26" s="127"/>
      <c r="FQ26" s="127"/>
      <c r="FR26" s="127"/>
      <c r="FS26" s="127"/>
      <c r="FT26" s="127"/>
      <c r="FU26" s="127"/>
      <c r="FV26" s="127"/>
      <c r="FW26" s="127"/>
      <c r="FX26" s="127"/>
      <c r="FY26" s="127"/>
      <c r="FZ26" s="127"/>
      <c r="GA26" s="127"/>
      <c r="GB26" s="127"/>
      <c r="GC26" s="127"/>
      <c r="GD26" s="127"/>
      <c r="GE26" s="127"/>
      <c r="GF26" s="127"/>
      <c r="GG26" s="127"/>
      <c r="GH26" s="127"/>
      <c r="GI26" s="127"/>
      <c r="GJ26" s="127"/>
      <c r="GK26" s="127"/>
      <c r="GL26" s="127"/>
      <c r="GM26" s="127"/>
      <c r="GN26" s="127"/>
      <c r="GO26" s="127"/>
      <c r="GP26" s="127"/>
      <c r="GQ26" s="127"/>
      <c r="GR26" s="127"/>
      <c r="GS26" s="127"/>
      <c r="GT26" s="127"/>
      <c r="GU26" s="127"/>
      <c r="GV26" s="127"/>
      <c r="GW26" s="127"/>
      <c r="GX26" s="127"/>
      <c r="GY26" s="127"/>
      <c r="GZ26" s="127"/>
      <c r="HA26" s="127"/>
      <c r="HB26" s="127"/>
      <c r="HC26" s="127"/>
      <c r="HD26" s="127"/>
      <c r="HE26" s="127"/>
      <c r="HF26" s="127"/>
      <c r="HG26" s="127"/>
      <c r="HH26" s="127"/>
      <c r="HI26" s="127"/>
      <c r="HJ26" s="127"/>
      <c r="HK26" s="127"/>
      <c r="HL26" s="127"/>
      <c r="HM26" s="127"/>
      <c r="HN26" s="127"/>
      <c r="HO26" s="127"/>
      <c r="HP26" s="127"/>
      <c r="HQ26" s="127"/>
      <c r="HR26" s="127"/>
      <c r="HS26" s="127"/>
      <c r="HT26" s="127"/>
      <c r="HU26" s="127"/>
      <c r="HV26" s="127"/>
      <c r="HW26" s="127"/>
      <c r="HX26" s="127"/>
      <c r="HY26" s="127"/>
      <c r="HZ26" s="127"/>
      <c r="IA26" s="127"/>
      <c r="IB26" s="127"/>
      <c r="IC26" s="127"/>
      <c r="ID26" s="127"/>
      <c r="IE26" s="127"/>
      <c r="IF26" s="127"/>
      <c r="IG26" s="127"/>
      <c r="IH26" s="127"/>
      <c r="II26" s="127"/>
      <c r="IJ26" s="127"/>
      <c r="IK26" s="127"/>
      <c r="IL26" s="127"/>
      <c r="IM26" s="127"/>
      <c r="IN26" s="127"/>
      <c r="IO26" s="127"/>
      <c r="IP26" s="127"/>
      <c r="IQ26" s="127"/>
      <c r="IR26" s="127"/>
      <c r="IS26" s="127"/>
      <c r="IT26" s="127"/>
      <c r="IU26" s="127"/>
      <c r="IV26" s="127"/>
      <c r="IW26" s="127"/>
      <c r="IX26" s="127"/>
    </row>
    <row r="27" spans="1:258" ht="33" customHeight="1">
      <c r="A27" s="27"/>
      <c r="B27" s="904"/>
      <c r="C27" s="84" t="s">
        <v>2335</v>
      </c>
      <c r="D27" s="1215" t="s">
        <v>2336</v>
      </c>
      <c r="E27" s="1216"/>
      <c r="F27" s="1164" t="s">
        <v>2537</v>
      </c>
      <c r="G27" s="921" t="s">
        <v>2363</v>
      </c>
    </row>
    <row r="28" spans="1:258" ht="33" customHeight="1">
      <c r="A28" s="85"/>
      <c r="B28" s="904"/>
      <c r="C28" s="37" t="s">
        <v>2337</v>
      </c>
      <c r="D28" s="1219" t="s">
        <v>2338</v>
      </c>
      <c r="E28" s="1220"/>
      <c r="F28" s="1165" t="s">
        <v>2538</v>
      </c>
      <c r="G28" s="921" t="s">
        <v>2364</v>
      </c>
    </row>
    <row r="29" spans="1:258" s="40" customFormat="1" ht="33" customHeight="1">
      <c r="A29" s="85"/>
      <c r="B29" s="904"/>
      <c r="C29" s="37" t="s">
        <v>2332</v>
      </c>
      <c r="D29" s="1193" t="s">
        <v>851</v>
      </c>
      <c r="E29" s="1194"/>
      <c r="F29" s="1165" t="s">
        <v>2538</v>
      </c>
      <c r="G29" s="922" t="s">
        <v>2365</v>
      </c>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27"/>
      <c r="CB29" s="127"/>
      <c r="CC29" s="127"/>
      <c r="CD29" s="127"/>
      <c r="CE29" s="127"/>
      <c r="CF29" s="127"/>
      <c r="CG29" s="127"/>
      <c r="CH29" s="127"/>
      <c r="CI29" s="127"/>
      <c r="CJ29" s="127"/>
      <c r="CK29" s="127"/>
      <c r="CL29" s="127"/>
      <c r="CM29" s="127"/>
      <c r="CN29" s="127"/>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7"/>
      <c r="DN29" s="127"/>
      <c r="DO29" s="127"/>
      <c r="DP29" s="127"/>
      <c r="DQ29" s="127"/>
      <c r="DR29" s="127"/>
      <c r="DS29" s="127"/>
      <c r="DT29" s="127"/>
      <c r="DU29" s="127"/>
      <c r="DV29" s="127"/>
      <c r="DW29" s="127"/>
      <c r="DX29" s="127"/>
      <c r="DY29" s="127"/>
      <c r="DZ29" s="127"/>
      <c r="EA29" s="127"/>
      <c r="EB29" s="127"/>
      <c r="EC29" s="127"/>
      <c r="ED29" s="127"/>
      <c r="EE29" s="127"/>
      <c r="EF29" s="127"/>
      <c r="EG29" s="127"/>
      <c r="EH29" s="127"/>
      <c r="EI29" s="127"/>
      <c r="EJ29" s="127"/>
      <c r="EK29" s="127"/>
      <c r="EL29" s="127"/>
      <c r="EM29" s="127"/>
      <c r="EN29" s="127"/>
      <c r="EO29" s="127"/>
      <c r="EP29" s="127"/>
      <c r="EQ29" s="127"/>
      <c r="ER29" s="127"/>
      <c r="ES29" s="127"/>
      <c r="ET29" s="127"/>
      <c r="EU29" s="127"/>
      <c r="EV29" s="127"/>
      <c r="EW29" s="127"/>
      <c r="EX29" s="127"/>
      <c r="EY29" s="127"/>
      <c r="EZ29" s="127"/>
      <c r="FA29" s="127"/>
      <c r="FB29" s="127"/>
      <c r="FC29" s="127"/>
      <c r="FD29" s="127"/>
      <c r="FE29" s="127"/>
      <c r="FF29" s="127"/>
      <c r="FG29" s="127"/>
      <c r="FH29" s="127"/>
      <c r="FI29" s="127"/>
      <c r="FJ29" s="127"/>
      <c r="FK29" s="127"/>
      <c r="FL29" s="127"/>
      <c r="FM29" s="127"/>
      <c r="FN29" s="127"/>
      <c r="FO29" s="127"/>
      <c r="FP29" s="127"/>
      <c r="FQ29" s="127"/>
      <c r="FR29" s="127"/>
      <c r="FS29" s="127"/>
      <c r="FT29" s="127"/>
      <c r="FU29" s="127"/>
      <c r="FV29" s="127"/>
      <c r="FW29" s="127"/>
      <c r="FX29" s="127"/>
      <c r="FY29" s="127"/>
      <c r="FZ29" s="127"/>
      <c r="GA29" s="127"/>
      <c r="GB29" s="127"/>
      <c r="GC29" s="127"/>
      <c r="GD29" s="127"/>
      <c r="GE29" s="127"/>
      <c r="GF29" s="127"/>
      <c r="GG29" s="127"/>
      <c r="GH29" s="127"/>
      <c r="GI29" s="127"/>
      <c r="GJ29" s="127"/>
      <c r="GK29" s="127"/>
      <c r="GL29" s="127"/>
      <c r="GM29" s="127"/>
      <c r="GN29" s="127"/>
      <c r="GO29" s="127"/>
      <c r="GP29" s="127"/>
      <c r="GQ29" s="127"/>
      <c r="GR29" s="127"/>
      <c r="GS29" s="127"/>
      <c r="GT29" s="127"/>
      <c r="GU29" s="127"/>
      <c r="GV29" s="127"/>
      <c r="GW29" s="127"/>
      <c r="GX29" s="127"/>
      <c r="GY29" s="127"/>
      <c r="GZ29" s="127"/>
      <c r="HA29" s="127"/>
      <c r="HB29" s="127"/>
      <c r="HC29" s="127"/>
      <c r="HD29" s="127"/>
      <c r="HE29" s="127"/>
      <c r="HF29" s="127"/>
      <c r="HG29" s="127"/>
      <c r="HH29" s="127"/>
      <c r="HI29" s="127"/>
      <c r="HJ29" s="127"/>
      <c r="HK29" s="127"/>
      <c r="HL29" s="127"/>
      <c r="HM29" s="127"/>
      <c r="HN29" s="127"/>
      <c r="HO29" s="127"/>
      <c r="HP29" s="127"/>
      <c r="HQ29" s="127"/>
      <c r="HR29" s="127"/>
      <c r="HS29" s="127"/>
      <c r="HT29" s="127"/>
      <c r="HU29" s="127"/>
      <c r="HV29" s="127"/>
      <c r="HW29" s="127"/>
      <c r="HX29" s="127"/>
      <c r="HY29" s="127"/>
      <c r="HZ29" s="127"/>
      <c r="IA29" s="127"/>
      <c r="IB29" s="127"/>
      <c r="IC29" s="127"/>
      <c r="ID29" s="127"/>
      <c r="IE29" s="127"/>
      <c r="IF29" s="127"/>
      <c r="IG29" s="127"/>
      <c r="IH29" s="127"/>
      <c r="II29" s="127"/>
      <c r="IJ29" s="127"/>
      <c r="IK29" s="127"/>
      <c r="IL29" s="127"/>
      <c r="IM29" s="127"/>
      <c r="IN29" s="127"/>
      <c r="IO29" s="127"/>
      <c r="IP29" s="127"/>
      <c r="IQ29" s="127"/>
      <c r="IR29" s="127"/>
      <c r="IS29" s="127"/>
      <c r="IT29" s="127"/>
      <c r="IU29" s="127"/>
      <c r="IV29" s="127"/>
      <c r="IW29" s="127"/>
      <c r="IX29" s="127"/>
    </row>
    <row r="30" spans="1:258" ht="33" customHeight="1">
      <c r="A30" s="85"/>
      <c r="B30" s="904"/>
      <c r="C30" s="37" t="s">
        <v>2341</v>
      </c>
      <c r="D30" s="1193" t="s">
        <v>396</v>
      </c>
      <c r="E30" s="1194"/>
      <c r="F30" s="1165" t="s">
        <v>2538</v>
      </c>
      <c r="G30" s="923" t="s">
        <v>2366</v>
      </c>
    </row>
    <row r="31" spans="1:258" s="115" customFormat="1" ht="33" customHeight="1">
      <c r="A31" s="85"/>
      <c r="B31" s="904"/>
      <c r="C31" s="37" t="s">
        <v>2342</v>
      </c>
      <c r="D31" s="1193" t="s">
        <v>2351</v>
      </c>
      <c r="E31" s="1194"/>
      <c r="F31" s="1165" t="s">
        <v>2538</v>
      </c>
      <c r="G31" s="923" t="s">
        <v>2367</v>
      </c>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27"/>
      <c r="CB31" s="127"/>
      <c r="CC31" s="127"/>
      <c r="CD31" s="127"/>
      <c r="CE31" s="127"/>
      <c r="CF31" s="127"/>
      <c r="CG31" s="127"/>
      <c r="CH31" s="127"/>
      <c r="CI31" s="127"/>
      <c r="CJ31" s="127"/>
      <c r="CK31" s="127"/>
      <c r="CL31" s="127"/>
      <c r="CM31" s="127"/>
      <c r="CN31" s="127"/>
      <c r="CO31" s="127"/>
      <c r="CP31" s="127"/>
      <c r="CQ31" s="127"/>
      <c r="CR31" s="127"/>
      <c r="CS31" s="127"/>
      <c r="CT31" s="127"/>
      <c r="CU31" s="127"/>
      <c r="CV31" s="127"/>
      <c r="CW31" s="127"/>
      <c r="CX31" s="127"/>
      <c r="CY31" s="127"/>
      <c r="CZ31" s="127"/>
      <c r="DA31" s="127"/>
      <c r="DB31" s="127"/>
      <c r="DC31" s="127"/>
      <c r="DD31" s="127"/>
      <c r="DE31" s="127"/>
      <c r="DF31" s="127"/>
      <c r="DG31" s="127"/>
      <c r="DH31" s="127"/>
      <c r="DI31" s="127"/>
      <c r="DJ31" s="127"/>
      <c r="DK31" s="127"/>
      <c r="DL31" s="127"/>
      <c r="DM31" s="127"/>
      <c r="DN31" s="127"/>
      <c r="DO31" s="127"/>
      <c r="DP31" s="127"/>
      <c r="DQ31" s="127"/>
      <c r="DR31" s="127"/>
      <c r="DS31" s="127"/>
      <c r="DT31" s="127"/>
      <c r="DU31" s="127"/>
      <c r="DV31" s="127"/>
      <c r="DW31" s="127"/>
      <c r="DX31" s="127"/>
      <c r="DY31" s="127"/>
      <c r="DZ31" s="127"/>
      <c r="EA31" s="127"/>
      <c r="EB31" s="127"/>
      <c r="EC31" s="127"/>
      <c r="ED31" s="127"/>
      <c r="EE31" s="127"/>
      <c r="EF31" s="127"/>
      <c r="EG31" s="127"/>
      <c r="EH31" s="127"/>
      <c r="EI31" s="127"/>
      <c r="EJ31" s="127"/>
      <c r="EK31" s="127"/>
      <c r="EL31" s="127"/>
      <c r="EM31" s="127"/>
      <c r="EN31" s="127"/>
      <c r="EO31" s="127"/>
      <c r="EP31" s="127"/>
      <c r="EQ31" s="127"/>
      <c r="ER31" s="127"/>
      <c r="ES31" s="127"/>
      <c r="ET31" s="127"/>
      <c r="EU31" s="127"/>
      <c r="EV31" s="127"/>
      <c r="EW31" s="127"/>
      <c r="EX31" s="127"/>
      <c r="EY31" s="127"/>
      <c r="EZ31" s="127"/>
      <c r="FA31" s="127"/>
      <c r="FB31" s="127"/>
      <c r="FC31" s="127"/>
      <c r="FD31" s="127"/>
      <c r="FE31" s="127"/>
      <c r="FF31" s="127"/>
      <c r="FG31" s="127"/>
      <c r="FH31" s="127"/>
      <c r="FI31" s="127"/>
      <c r="FJ31" s="127"/>
      <c r="FK31" s="127"/>
      <c r="FL31" s="127"/>
      <c r="FM31" s="127"/>
      <c r="FN31" s="127"/>
      <c r="FO31" s="127"/>
      <c r="FP31" s="127"/>
      <c r="FQ31" s="127"/>
      <c r="FR31" s="127"/>
      <c r="FS31" s="127"/>
      <c r="FT31" s="127"/>
      <c r="FU31" s="127"/>
      <c r="FV31" s="127"/>
      <c r="FW31" s="127"/>
      <c r="FX31" s="127"/>
      <c r="FY31" s="127"/>
      <c r="FZ31" s="127"/>
      <c r="GA31" s="127"/>
      <c r="GB31" s="127"/>
      <c r="GC31" s="127"/>
      <c r="GD31" s="127"/>
      <c r="GE31" s="127"/>
      <c r="GF31" s="127"/>
      <c r="GG31" s="127"/>
      <c r="GH31" s="127"/>
      <c r="GI31" s="127"/>
      <c r="GJ31" s="127"/>
      <c r="GK31" s="127"/>
      <c r="GL31" s="127"/>
      <c r="GM31" s="127"/>
      <c r="GN31" s="127"/>
      <c r="GO31" s="127"/>
      <c r="GP31" s="127"/>
      <c r="GQ31" s="127"/>
      <c r="GR31" s="127"/>
      <c r="GS31" s="127"/>
      <c r="GT31" s="127"/>
      <c r="GU31" s="127"/>
      <c r="GV31" s="127"/>
      <c r="GW31" s="127"/>
      <c r="GX31" s="127"/>
      <c r="GY31" s="127"/>
      <c r="GZ31" s="127"/>
      <c r="HA31" s="127"/>
      <c r="HB31" s="127"/>
      <c r="HC31" s="127"/>
      <c r="HD31" s="127"/>
      <c r="HE31" s="127"/>
      <c r="HF31" s="127"/>
      <c r="HG31" s="127"/>
      <c r="HH31" s="127"/>
      <c r="HI31" s="127"/>
      <c r="HJ31" s="127"/>
      <c r="HK31" s="127"/>
      <c r="HL31" s="127"/>
      <c r="HM31" s="127"/>
      <c r="HN31" s="127"/>
      <c r="HO31" s="127"/>
      <c r="HP31" s="127"/>
      <c r="HQ31" s="127"/>
      <c r="HR31" s="127"/>
      <c r="HS31" s="127"/>
      <c r="HT31" s="127"/>
      <c r="HU31" s="127"/>
      <c r="HV31" s="127"/>
      <c r="HW31" s="127"/>
      <c r="HX31" s="127"/>
      <c r="HY31" s="127"/>
      <c r="HZ31" s="127"/>
      <c r="IA31" s="127"/>
      <c r="IB31" s="127"/>
      <c r="IC31" s="127"/>
      <c r="ID31" s="127"/>
      <c r="IE31" s="127"/>
      <c r="IF31" s="127"/>
      <c r="IG31" s="127"/>
      <c r="IH31" s="127"/>
      <c r="II31" s="127"/>
      <c r="IJ31" s="127"/>
      <c r="IK31" s="127"/>
      <c r="IL31" s="127"/>
      <c r="IM31" s="127"/>
      <c r="IN31" s="127"/>
      <c r="IO31" s="127"/>
      <c r="IP31" s="127"/>
      <c r="IQ31" s="127"/>
      <c r="IR31" s="127"/>
      <c r="IS31" s="127"/>
      <c r="IT31" s="127"/>
      <c r="IU31" s="127"/>
      <c r="IV31" s="127"/>
      <c r="IW31" s="127"/>
      <c r="IX31" s="127"/>
    </row>
    <row r="32" spans="1:258" s="45" customFormat="1" ht="33" customHeight="1">
      <c r="A32" s="85"/>
      <c r="B32" s="904"/>
      <c r="C32" s="37" t="s">
        <v>2343</v>
      </c>
      <c r="D32" s="1193" t="s">
        <v>295</v>
      </c>
      <c r="E32" s="1194"/>
      <c r="F32" s="1165" t="s">
        <v>2538</v>
      </c>
      <c r="G32" s="923" t="s">
        <v>2368</v>
      </c>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27"/>
      <c r="CB32" s="127"/>
      <c r="CC32" s="127"/>
      <c r="CD32" s="127"/>
      <c r="CE32" s="127"/>
      <c r="CF32" s="127"/>
      <c r="CG32" s="127"/>
      <c r="CH32" s="127"/>
      <c r="CI32" s="127"/>
      <c r="CJ32" s="127"/>
      <c r="CK32" s="127"/>
      <c r="CL32" s="127"/>
      <c r="CM32" s="127"/>
      <c r="CN32" s="127"/>
      <c r="CO32" s="127"/>
      <c r="CP32" s="127"/>
      <c r="CQ32" s="127"/>
      <c r="CR32" s="127"/>
      <c r="CS32" s="127"/>
      <c r="CT32" s="127"/>
      <c r="CU32" s="127"/>
      <c r="CV32" s="127"/>
      <c r="CW32" s="127"/>
      <c r="CX32" s="127"/>
      <c r="CY32" s="127"/>
      <c r="CZ32" s="127"/>
      <c r="DA32" s="127"/>
      <c r="DB32" s="127"/>
      <c r="DC32" s="127"/>
      <c r="DD32" s="127"/>
      <c r="DE32" s="127"/>
      <c r="DF32" s="127"/>
      <c r="DG32" s="127"/>
      <c r="DH32" s="127"/>
      <c r="DI32" s="127"/>
      <c r="DJ32" s="127"/>
      <c r="DK32" s="127"/>
      <c r="DL32" s="127"/>
      <c r="DM32" s="127"/>
      <c r="DN32" s="127"/>
      <c r="DO32" s="127"/>
      <c r="DP32" s="127"/>
      <c r="DQ32" s="127"/>
      <c r="DR32" s="127"/>
      <c r="DS32" s="127"/>
      <c r="DT32" s="127"/>
      <c r="DU32" s="127"/>
      <c r="DV32" s="127"/>
      <c r="DW32" s="127"/>
      <c r="DX32" s="127"/>
      <c r="DY32" s="127"/>
      <c r="DZ32" s="127"/>
      <c r="EA32" s="127"/>
      <c r="EB32" s="127"/>
      <c r="EC32" s="127"/>
      <c r="ED32" s="127"/>
      <c r="EE32" s="127"/>
      <c r="EF32" s="127"/>
      <c r="EG32" s="127"/>
      <c r="EH32" s="127"/>
      <c r="EI32" s="127"/>
      <c r="EJ32" s="127"/>
      <c r="EK32" s="127"/>
      <c r="EL32" s="127"/>
      <c r="EM32" s="127"/>
      <c r="EN32" s="127"/>
      <c r="EO32" s="127"/>
      <c r="EP32" s="127"/>
      <c r="EQ32" s="127"/>
      <c r="ER32" s="127"/>
      <c r="ES32" s="127"/>
      <c r="ET32" s="127"/>
      <c r="EU32" s="127"/>
      <c r="EV32" s="127"/>
      <c r="EW32" s="127"/>
      <c r="EX32" s="127"/>
      <c r="EY32" s="127"/>
      <c r="EZ32" s="127"/>
      <c r="FA32" s="127"/>
      <c r="FB32" s="127"/>
      <c r="FC32" s="127"/>
      <c r="FD32" s="127"/>
      <c r="FE32" s="127"/>
      <c r="FF32" s="127"/>
      <c r="FG32" s="127"/>
      <c r="FH32" s="127"/>
      <c r="FI32" s="127"/>
      <c r="FJ32" s="127"/>
      <c r="FK32" s="127"/>
      <c r="FL32" s="127"/>
      <c r="FM32" s="127"/>
      <c r="FN32" s="127"/>
      <c r="FO32" s="127"/>
      <c r="FP32" s="127"/>
      <c r="FQ32" s="127"/>
      <c r="FR32" s="127"/>
      <c r="FS32" s="127"/>
      <c r="FT32" s="127"/>
      <c r="FU32" s="127"/>
      <c r="FV32" s="127"/>
      <c r="FW32" s="127"/>
      <c r="FX32" s="127"/>
      <c r="FY32" s="127"/>
      <c r="FZ32" s="127"/>
      <c r="GA32" s="127"/>
      <c r="GB32" s="127"/>
      <c r="GC32" s="127"/>
      <c r="GD32" s="127"/>
      <c r="GE32" s="127"/>
      <c r="GF32" s="127"/>
      <c r="GG32" s="127"/>
      <c r="GH32" s="127"/>
      <c r="GI32" s="127"/>
      <c r="GJ32" s="127"/>
      <c r="GK32" s="127"/>
      <c r="GL32" s="127"/>
      <c r="GM32" s="127"/>
      <c r="GN32" s="127"/>
      <c r="GO32" s="127"/>
      <c r="GP32" s="127"/>
      <c r="GQ32" s="127"/>
      <c r="GR32" s="127"/>
      <c r="GS32" s="127"/>
      <c r="GT32" s="127"/>
      <c r="GU32" s="127"/>
      <c r="GV32" s="127"/>
      <c r="GW32" s="127"/>
      <c r="GX32" s="127"/>
      <c r="GY32" s="127"/>
      <c r="GZ32" s="127"/>
      <c r="HA32" s="127"/>
      <c r="HB32" s="127"/>
      <c r="HC32" s="127"/>
      <c r="HD32" s="127"/>
      <c r="HE32" s="127"/>
      <c r="HF32" s="127"/>
      <c r="HG32" s="127"/>
      <c r="HH32" s="127"/>
      <c r="HI32" s="127"/>
      <c r="HJ32" s="127"/>
      <c r="HK32" s="127"/>
      <c r="HL32" s="127"/>
      <c r="HM32" s="127"/>
      <c r="HN32" s="127"/>
      <c r="HO32" s="127"/>
      <c r="HP32" s="127"/>
      <c r="HQ32" s="127"/>
      <c r="HR32" s="127"/>
      <c r="HS32" s="127"/>
      <c r="HT32" s="127"/>
      <c r="HU32" s="127"/>
      <c r="HV32" s="127"/>
      <c r="HW32" s="127"/>
      <c r="HX32" s="127"/>
      <c r="HY32" s="127"/>
      <c r="HZ32" s="127"/>
      <c r="IA32" s="127"/>
      <c r="IB32" s="127"/>
      <c r="IC32" s="127"/>
      <c r="ID32" s="127"/>
      <c r="IE32" s="127"/>
      <c r="IF32" s="127"/>
      <c r="IG32" s="127"/>
      <c r="IH32" s="127"/>
      <c r="II32" s="127"/>
      <c r="IJ32" s="127"/>
      <c r="IK32" s="127"/>
      <c r="IL32" s="127"/>
      <c r="IM32" s="127"/>
      <c r="IN32" s="127"/>
      <c r="IO32" s="127"/>
      <c r="IP32" s="127"/>
      <c r="IQ32" s="127"/>
      <c r="IR32" s="127"/>
      <c r="IS32" s="127"/>
      <c r="IT32" s="127"/>
      <c r="IU32" s="127"/>
      <c r="IV32" s="127"/>
      <c r="IW32" s="127"/>
      <c r="IX32" s="127"/>
    </row>
    <row r="33" spans="1:258" s="449" customFormat="1" ht="33" customHeight="1">
      <c r="A33" s="85"/>
      <c r="B33" s="904"/>
      <c r="C33" s="37" t="s">
        <v>2539</v>
      </c>
      <c r="D33" s="1193" t="s">
        <v>2540</v>
      </c>
      <c r="E33" s="1194"/>
      <c r="F33" s="1165" t="s">
        <v>2541</v>
      </c>
      <c r="G33" s="921" t="s">
        <v>2547</v>
      </c>
      <c r="I33" s="1156"/>
      <c r="J33" s="1156"/>
      <c r="K33" s="1156"/>
      <c r="L33" s="1156"/>
      <c r="M33" s="1156"/>
      <c r="N33" s="1156"/>
      <c r="O33" s="1156"/>
      <c r="P33" s="1156"/>
      <c r="Q33" s="1156"/>
      <c r="R33" s="1156"/>
      <c r="S33" s="1156"/>
      <c r="T33" s="1156"/>
      <c r="U33" s="1156"/>
      <c r="V33" s="1156"/>
      <c r="W33" s="1156"/>
      <c r="X33" s="1156"/>
      <c r="Y33" s="1156"/>
      <c r="Z33" s="1156"/>
      <c r="AA33" s="1156"/>
      <c r="AB33" s="1156"/>
      <c r="AC33" s="1156"/>
      <c r="AD33" s="1156"/>
      <c r="AE33" s="1156"/>
      <c r="AF33" s="1156"/>
      <c r="AG33" s="1156"/>
      <c r="AH33" s="1156"/>
      <c r="AI33" s="1156"/>
      <c r="AJ33" s="1156"/>
      <c r="AK33" s="1156"/>
      <c r="AL33" s="1156"/>
      <c r="AM33" s="1156"/>
      <c r="AN33" s="1156"/>
      <c r="AO33" s="1156"/>
      <c r="AP33" s="1156"/>
      <c r="AQ33" s="1156"/>
      <c r="AR33" s="1156"/>
      <c r="AS33" s="1156"/>
      <c r="AT33" s="1156"/>
      <c r="AU33" s="1156"/>
      <c r="AV33" s="1156"/>
      <c r="AW33" s="1156"/>
      <c r="AX33" s="1156"/>
      <c r="AY33" s="1156"/>
      <c r="AZ33" s="1156"/>
      <c r="BA33" s="1156"/>
      <c r="BB33" s="1156"/>
      <c r="BC33" s="1156"/>
      <c r="BD33" s="1156"/>
      <c r="BE33" s="1156"/>
      <c r="BF33" s="1156"/>
      <c r="BG33" s="1156"/>
      <c r="BH33" s="1156"/>
      <c r="BI33" s="1156"/>
      <c r="BJ33" s="1156"/>
      <c r="BK33" s="1156"/>
      <c r="BL33" s="1156"/>
      <c r="BM33" s="1156"/>
      <c r="BN33" s="1156"/>
      <c r="BO33" s="1156"/>
      <c r="BP33" s="1156"/>
      <c r="BQ33" s="1156"/>
      <c r="BR33" s="1156"/>
      <c r="BS33" s="1156"/>
      <c r="BT33" s="1156"/>
      <c r="BU33" s="1156"/>
      <c r="BV33" s="1156"/>
      <c r="BW33" s="1156"/>
      <c r="BX33" s="1156"/>
      <c r="BY33" s="1156"/>
      <c r="BZ33" s="1156"/>
      <c r="CA33" s="1156"/>
      <c r="CB33" s="1156"/>
      <c r="CC33" s="1156"/>
      <c r="CD33" s="1156"/>
      <c r="CE33" s="1156"/>
      <c r="CF33" s="1156"/>
      <c r="CG33" s="1156"/>
      <c r="CH33" s="1156"/>
      <c r="CI33" s="1156"/>
      <c r="CJ33" s="1156"/>
      <c r="CK33" s="1156"/>
      <c r="CL33" s="1156"/>
      <c r="CM33" s="1156"/>
      <c r="CN33" s="1156"/>
      <c r="CO33" s="1156"/>
      <c r="CP33" s="1156"/>
      <c r="CQ33" s="1156"/>
      <c r="CR33" s="1156"/>
      <c r="CS33" s="1156"/>
      <c r="CT33" s="1156"/>
      <c r="CU33" s="1156"/>
      <c r="CV33" s="1156"/>
      <c r="CW33" s="1156"/>
      <c r="CX33" s="1156"/>
      <c r="CY33" s="1156"/>
      <c r="CZ33" s="1156"/>
      <c r="DA33" s="1156"/>
      <c r="DB33" s="1156"/>
      <c r="DC33" s="1156"/>
      <c r="DD33" s="1156"/>
      <c r="DE33" s="1156"/>
      <c r="DF33" s="1156"/>
      <c r="DG33" s="1156"/>
      <c r="DH33" s="1156"/>
      <c r="DI33" s="1156"/>
      <c r="DJ33" s="1156"/>
      <c r="DK33" s="1156"/>
      <c r="DL33" s="1156"/>
      <c r="DM33" s="1156"/>
      <c r="DN33" s="1156"/>
      <c r="DO33" s="1156"/>
      <c r="DP33" s="1156"/>
      <c r="DQ33" s="1156"/>
      <c r="DR33" s="1156"/>
      <c r="DS33" s="1156"/>
      <c r="DT33" s="1156"/>
      <c r="DU33" s="1156"/>
      <c r="DV33" s="1156"/>
      <c r="DW33" s="1156"/>
      <c r="DX33" s="1156"/>
      <c r="DY33" s="1156"/>
      <c r="DZ33" s="1156"/>
      <c r="EA33" s="1156"/>
      <c r="EB33" s="1156"/>
      <c r="EC33" s="1156"/>
      <c r="ED33" s="1156"/>
      <c r="EE33" s="1156"/>
      <c r="EF33" s="1156"/>
      <c r="EG33" s="1156"/>
      <c r="EH33" s="1156"/>
      <c r="EI33" s="1156"/>
      <c r="EJ33" s="1156"/>
      <c r="EK33" s="1156"/>
      <c r="EL33" s="1156"/>
      <c r="EM33" s="1156"/>
      <c r="EN33" s="1156"/>
      <c r="EO33" s="1156"/>
      <c r="EP33" s="1156"/>
      <c r="EQ33" s="1156"/>
      <c r="ER33" s="1156"/>
      <c r="ES33" s="1156"/>
      <c r="ET33" s="1156"/>
      <c r="EU33" s="1156"/>
      <c r="EV33" s="1156"/>
      <c r="EW33" s="1156"/>
      <c r="EX33" s="1156"/>
      <c r="EY33" s="1156"/>
      <c r="EZ33" s="1156"/>
      <c r="FA33" s="1156"/>
      <c r="FB33" s="1156"/>
      <c r="FC33" s="1156"/>
      <c r="FD33" s="1156"/>
      <c r="FE33" s="1156"/>
      <c r="FF33" s="1156"/>
      <c r="FG33" s="1156"/>
      <c r="FH33" s="1156"/>
      <c r="FI33" s="1156"/>
      <c r="FJ33" s="1156"/>
      <c r="FK33" s="1156"/>
      <c r="FL33" s="1156"/>
      <c r="FM33" s="1156"/>
      <c r="FN33" s="1156"/>
      <c r="FO33" s="1156"/>
      <c r="FP33" s="1156"/>
      <c r="FQ33" s="1156"/>
      <c r="FR33" s="1156"/>
      <c r="FS33" s="1156"/>
      <c r="FT33" s="1156"/>
      <c r="FU33" s="1156"/>
      <c r="FV33" s="1156"/>
      <c r="FW33" s="1156"/>
      <c r="FX33" s="1156"/>
      <c r="FY33" s="1156"/>
      <c r="FZ33" s="1156"/>
      <c r="GA33" s="1156"/>
      <c r="GB33" s="1156"/>
      <c r="GC33" s="1156"/>
      <c r="GD33" s="1156"/>
      <c r="GE33" s="1156"/>
      <c r="GF33" s="1156"/>
      <c r="GG33" s="1156"/>
      <c r="GH33" s="1156"/>
      <c r="GI33" s="1156"/>
      <c r="GJ33" s="1156"/>
      <c r="GK33" s="1156"/>
      <c r="GL33" s="1156"/>
      <c r="GM33" s="1156"/>
      <c r="GN33" s="1156"/>
      <c r="GO33" s="1156"/>
      <c r="GP33" s="1156"/>
      <c r="GQ33" s="1156"/>
      <c r="GR33" s="1156"/>
      <c r="GS33" s="1156"/>
      <c r="GT33" s="1156"/>
      <c r="GU33" s="1156"/>
      <c r="GV33" s="1156"/>
      <c r="GW33" s="1156"/>
      <c r="GX33" s="1156"/>
      <c r="GY33" s="1156"/>
      <c r="GZ33" s="1156"/>
      <c r="HA33" s="1156"/>
      <c r="HB33" s="1156"/>
      <c r="HC33" s="1156"/>
      <c r="HD33" s="1156"/>
      <c r="HE33" s="1156"/>
      <c r="HF33" s="1156"/>
      <c r="HG33" s="1156"/>
      <c r="HH33" s="1156"/>
      <c r="HI33" s="1156"/>
      <c r="HJ33" s="1156"/>
      <c r="HK33" s="1156"/>
      <c r="HL33" s="1156"/>
      <c r="HM33" s="1156"/>
      <c r="HN33" s="1156"/>
      <c r="HO33" s="1156"/>
      <c r="HP33" s="1156"/>
      <c r="HQ33" s="1156"/>
      <c r="HR33" s="1156"/>
      <c r="HS33" s="1156"/>
      <c r="HT33" s="1156"/>
      <c r="HU33" s="1156"/>
      <c r="HV33" s="1156"/>
      <c r="HW33" s="1156"/>
      <c r="HX33" s="1156"/>
      <c r="HY33" s="1156"/>
      <c r="HZ33" s="1156"/>
      <c r="IA33" s="1156"/>
      <c r="IB33" s="1156"/>
      <c r="IC33" s="1156"/>
      <c r="ID33" s="1156"/>
      <c r="IE33" s="1156"/>
      <c r="IF33" s="1156"/>
      <c r="IG33" s="1156"/>
      <c r="IH33" s="1156"/>
      <c r="II33" s="1156"/>
      <c r="IJ33" s="1156"/>
      <c r="IK33" s="1156"/>
      <c r="IL33" s="1156"/>
      <c r="IM33" s="1156"/>
      <c r="IN33" s="1156"/>
      <c r="IO33" s="1156"/>
      <c r="IP33" s="1156"/>
      <c r="IQ33" s="1156"/>
      <c r="IR33" s="1156"/>
      <c r="IS33" s="1156"/>
      <c r="IT33" s="1156"/>
      <c r="IU33" s="1156"/>
      <c r="IV33" s="1156"/>
      <c r="IW33" s="1156"/>
      <c r="IX33" s="1156"/>
    </row>
    <row r="34" spans="1:258" s="45" customFormat="1" ht="33" customHeight="1">
      <c r="A34" s="85"/>
      <c r="B34" s="904"/>
      <c r="C34" s="84" t="s">
        <v>2344</v>
      </c>
      <c r="D34" s="1193" t="s">
        <v>214</v>
      </c>
      <c r="E34" s="1194"/>
      <c r="F34" s="1164" t="s">
        <v>2542</v>
      </c>
      <c r="G34" s="923" t="s">
        <v>2369</v>
      </c>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27"/>
      <c r="CB34" s="127"/>
      <c r="CC34" s="127"/>
      <c r="CD34" s="127"/>
      <c r="CE34" s="127"/>
      <c r="CF34" s="127"/>
      <c r="CG34" s="127"/>
      <c r="CH34" s="127"/>
      <c r="CI34" s="127"/>
      <c r="CJ34" s="127"/>
      <c r="CK34" s="127"/>
      <c r="CL34" s="127"/>
      <c r="CM34" s="127"/>
      <c r="CN34" s="127"/>
      <c r="CO34" s="127"/>
      <c r="CP34" s="127"/>
      <c r="CQ34" s="127"/>
      <c r="CR34" s="127"/>
      <c r="CS34" s="127"/>
      <c r="CT34" s="127"/>
      <c r="CU34" s="127"/>
      <c r="CV34" s="127"/>
      <c r="CW34" s="127"/>
      <c r="CX34" s="127"/>
      <c r="CY34" s="127"/>
      <c r="CZ34" s="127"/>
      <c r="DA34" s="127"/>
      <c r="DB34" s="127"/>
      <c r="DC34" s="127"/>
      <c r="DD34" s="127"/>
      <c r="DE34" s="127"/>
      <c r="DF34" s="127"/>
      <c r="DG34" s="127"/>
      <c r="DH34" s="127"/>
      <c r="DI34" s="127"/>
      <c r="DJ34" s="127"/>
      <c r="DK34" s="127"/>
      <c r="DL34" s="127"/>
      <c r="DM34" s="127"/>
      <c r="DN34" s="127"/>
      <c r="DO34" s="127"/>
      <c r="DP34" s="127"/>
      <c r="DQ34" s="127"/>
      <c r="DR34" s="127"/>
      <c r="DS34" s="127"/>
      <c r="DT34" s="127"/>
      <c r="DU34" s="127"/>
      <c r="DV34" s="127"/>
      <c r="DW34" s="127"/>
      <c r="DX34" s="127"/>
      <c r="DY34" s="127"/>
      <c r="DZ34" s="127"/>
      <c r="EA34" s="127"/>
      <c r="EB34" s="127"/>
      <c r="EC34" s="127"/>
      <c r="ED34" s="127"/>
      <c r="EE34" s="127"/>
      <c r="EF34" s="127"/>
      <c r="EG34" s="127"/>
      <c r="EH34" s="127"/>
      <c r="EI34" s="127"/>
      <c r="EJ34" s="127"/>
      <c r="EK34" s="127"/>
      <c r="EL34" s="127"/>
      <c r="EM34" s="127"/>
      <c r="EN34" s="127"/>
      <c r="EO34" s="127"/>
      <c r="EP34" s="127"/>
      <c r="EQ34" s="127"/>
      <c r="ER34" s="127"/>
      <c r="ES34" s="127"/>
      <c r="ET34" s="127"/>
      <c r="EU34" s="127"/>
      <c r="EV34" s="127"/>
      <c r="EW34" s="127"/>
      <c r="EX34" s="127"/>
      <c r="EY34" s="127"/>
      <c r="EZ34" s="127"/>
      <c r="FA34" s="127"/>
      <c r="FB34" s="127"/>
      <c r="FC34" s="127"/>
      <c r="FD34" s="127"/>
      <c r="FE34" s="127"/>
      <c r="FF34" s="127"/>
      <c r="FG34" s="127"/>
      <c r="FH34" s="127"/>
      <c r="FI34" s="127"/>
      <c r="FJ34" s="127"/>
      <c r="FK34" s="127"/>
      <c r="FL34" s="127"/>
      <c r="FM34" s="127"/>
      <c r="FN34" s="127"/>
      <c r="FO34" s="127"/>
      <c r="FP34" s="127"/>
      <c r="FQ34" s="127"/>
      <c r="FR34" s="127"/>
      <c r="FS34" s="127"/>
      <c r="FT34" s="127"/>
      <c r="FU34" s="127"/>
      <c r="FV34" s="127"/>
      <c r="FW34" s="127"/>
      <c r="FX34" s="127"/>
      <c r="FY34" s="127"/>
      <c r="FZ34" s="127"/>
      <c r="GA34" s="127"/>
      <c r="GB34" s="127"/>
      <c r="GC34" s="127"/>
      <c r="GD34" s="127"/>
      <c r="GE34" s="127"/>
      <c r="GF34" s="127"/>
      <c r="GG34" s="127"/>
      <c r="GH34" s="127"/>
      <c r="GI34" s="127"/>
      <c r="GJ34" s="127"/>
      <c r="GK34" s="127"/>
      <c r="GL34" s="127"/>
      <c r="GM34" s="127"/>
      <c r="GN34" s="127"/>
      <c r="GO34" s="127"/>
      <c r="GP34" s="127"/>
      <c r="GQ34" s="127"/>
      <c r="GR34" s="127"/>
      <c r="GS34" s="127"/>
      <c r="GT34" s="127"/>
      <c r="GU34" s="127"/>
      <c r="GV34" s="127"/>
      <c r="GW34" s="127"/>
      <c r="GX34" s="127"/>
      <c r="GY34" s="127"/>
      <c r="GZ34" s="127"/>
      <c r="HA34" s="127"/>
      <c r="HB34" s="127"/>
      <c r="HC34" s="127"/>
      <c r="HD34" s="127"/>
      <c r="HE34" s="127"/>
      <c r="HF34" s="127"/>
      <c r="HG34" s="127"/>
      <c r="HH34" s="127"/>
      <c r="HI34" s="127"/>
      <c r="HJ34" s="127"/>
      <c r="HK34" s="127"/>
      <c r="HL34" s="127"/>
      <c r="HM34" s="127"/>
      <c r="HN34" s="127"/>
      <c r="HO34" s="127"/>
      <c r="HP34" s="127"/>
      <c r="HQ34" s="127"/>
      <c r="HR34" s="127"/>
      <c r="HS34" s="127"/>
      <c r="HT34" s="127"/>
      <c r="HU34" s="127"/>
      <c r="HV34" s="127"/>
      <c r="HW34" s="127"/>
      <c r="HX34" s="127"/>
      <c r="HY34" s="127"/>
      <c r="HZ34" s="127"/>
      <c r="IA34" s="127"/>
      <c r="IB34" s="127"/>
      <c r="IC34" s="127"/>
      <c r="ID34" s="127"/>
      <c r="IE34" s="127"/>
      <c r="IF34" s="127"/>
      <c r="IG34" s="127"/>
      <c r="IH34" s="127"/>
      <c r="II34" s="127"/>
      <c r="IJ34" s="127"/>
      <c r="IK34" s="127"/>
      <c r="IL34" s="127"/>
      <c r="IM34" s="127"/>
      <c r="IN34" s="127"/>
      <c r="IO34" s="127"/>
      <c r="IP34" s="127"/>
      <c r="IQ34" s="127"/>
      <c r="IR34" s="127"/>
      <c r="IS34" s="127"/>
      <c r="IT34" s="127"/>
      <c r="IU34" s="127"/>
      <c r="IV34" s="127"/>
      <c r="IW34" s="127"/>
      <c r="IX34" s="127"/>
    </row>
    <row r="35" spans="1:258" s="45" customFormat="1" ht="33" customHeight="1">
      <c r="A35" s="85"/>
      <c r="B35" s="904"/>
      <c r="C35" s="84" t="s">
        <v>2345</v>
      </c>
      <c r="D35" s="1193" t="s">
        <v>2352</v>
      </c>
      <c r="E35" s="1194"/>
      <c r="F35" s="1164" t="s">
        <v>2542</v>
      </c>
      <c r="G35" s="923" t="s">
        <v>2422</v>
      </c>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27"/>
      <c r="CL35" s="127"/>
      <c r="CM35" s="127"/>
      <c r="CN35" s="127"/>
      <c r="CO35" s="127"/>
      <c r="CP35" s="127"/>
      <c r="CQ35" s="127"/>
      <c r="CR35" s="127"/>
      <c r="CS35" s="127"/>
      <c r="CT35" s="127"/>
      <c r="CU35" s="127"/>
      <c r="CV35" s="127"/>
      <c r="CW35" s="127"/>
      <c r="CX35" s="127"/>
      <c r="CY35" s="127"/>
      <c r="CZ35" s="127"/>
      <c r="DA35" s="127"/>
      <c r="DB35" s="127"/>
      <c r="DC35" s="127"/>
      <c r="DD35" s="127"/>
      <c r="DE35" s="127"/>
      <c r="DF35" s="127"/>
      <c r="DG35" s="127"/>
      <c r="DH35" s="127"/>
      <c r="DI35" s="127"/>
      <c r="DJ35" s="127"/>
      <c r="DK35" s="127"/>
      <c r="DL35" s="127"/>
      <c r="DM35" s="127"/>
      <c r="DN35" s="127"/>
      <c r="DO35" s="127"/>
      <c r="DP35" s="127"/>
      <c r="DQ35" s="127"/>
      <c r="DR35" s="127"/>
      <c r="DS35" s="127"/>
      <c r="DT35" s="127"/>
      <c r="DU35" s="127"/>
      <c r="DV35" s="127"/>
      <c r="DW35" s="127"/>
      <c r="DX35" s="127"/>
      <c r="DY35" s="127"/>
      <c r="DZ35" s="127"/>
      <c r="EA35" s="127"/>
      <c r="EB35" s="127"/>
      <c r="EC35" s="127"/>
      <c r="ED35" s="127"/>
      <c r="EE35" s="127"/>
      <c r="EF35" s="127"/>
      <c r="EG35" s="127"/>
      <c r="EH35" s="127"/>
      <c r="EI35" s="127"/>
      <c r="EJ35" s="127"/>
      <c r="EK35" s="127"/>
      <c r="EL35" s="127"/>
      <c r="EM35" s="127"/>
      <c r="EN35" s="127"/>
      <c r="EO35" s="127"/>
      <c r="EP35" s="127"/>
      <c r="EQ35" s="127"/>
      <c r="ER35" s="127"/>
      <c r="ES35" s="127"/>
      <c r="ET35" s="127"/>
      <c r="EU35" s="127"/>
      <c r="EV35" s="127"/>
      <c r="EW35" s="127"/>
      <c r="EX35" s="127"/>
      <c r="EY35" s="127"/>
      <c r="EZ35" s="127"/>
      <c r="FA35" s="127"/>
      <c r="FB35" s="127"/>
      <c r="FC35" s="127"/>
      <c r="FD35" s="127"/>
      <c r="FE35" s="127"/>
      <c r="FF35" s="127"/>
      <c r="FG35" s="127"/>
      <c r="FH35" s="127"/>
      <c r="FI35" s="127"/>
      <c r="FJ35" s="127"/>
      <c r="FK35" s="127"/>
      <c r="FL35" s="127"/>
      <c r="FM35" s="127"/>
      <c r="FN35" s="127"/>
      <c r="FO35" s="127"/>
      <c r="FP35" s="127"/>
      <c r="FQ35" s="127"/>
      <c r="FR35" s="127"/>
      <c r="FS35" s="127"/>
      <c r="FT35" s="127"/>
      <c r="FU35" s="127"/>
      <c r="FV35" s="127"/>
      <c r="FW35" s="127"/>
      <c r="FX35" s="127"/>
      <c r="FY35" s="127"/>
      <c r="FZ35" s="127"/>
      <c r="GA35" s="127"/>
      <c r="GB35" s="127"/>
      <c r="GC35" s="127"/>
      <c r="GD35" s="127"/>
      <c r="GE35" s="127"/>
      <c r="GF35" s="127"/>
      <c r="GG35" s="127"/>
      <c r="GH35" s="127"/>
      <c r="GI35" s="127"/>
      <c r="GJ35" s="127"/>
      <c r="GK35" s="127"/>
      <c r="GL35" s="127"/>
      <c r="GM35" s="127"/>
      <c r="GN35" s="127"/>
      <c r="GO35" s="127"/>
      <c r="GP35" s="127"/>
      <c r="GQ35" s="127"/>
      <c r="GR35" s="127"/>
      <c r="GS35" s="127"/>
      <c r="GT35" s="127"/>
      <c r="GU35" s="127"/>
      <c r="GV35" s="127"/>
      <c r="GW35" s="127"/>
      <c r="GX35" s="127"/>
      <c r="GY35" s="127"/>
      <c r="GZ35" s="127"/>
      <c r="HA35" s="127"/>
      <c r="HB35" s="127"/>
      <c r="HC35" s="127"/>
      <c r="HD35" s="127"/>
      <c r="HE35" s="127"/>
      <c r="HF35" s="127"/>
      <c r="HG35" s="127"/>
      <c r="HH35" s="127"/>
      <c r="HI35" s="127"/>
      <c r="HJ35" s="127"/>
      <c r="HK35" s="127"/>
      <c r="HL35" s="127"/>
      <c r="HM35" s="127"/>
      <c r="HN35" s="127"/>
      <c r="HO35" s="127"/>
      <c r="HP35" s="127"/>
      <c r="HQ35" s="127"/>
      <c r="HR35" s="127"/>
      <c r="HS35" s="127"/>
      <c r="HT35" s="127"/>
      <c r="HU35" s="127"/>
      <c r="HV35" s="127"/>
      <c r="HW35" s="127"/>
      <c r="HX35" s="127"/>
      <c r="HY35" s="127"/>
      <c r="HZ35" s="127"/>
      <c r="IA35" s="127"/>
      <c r="IB35" s="127"/>
      <c r="IC35" s="127"/>
      <c r="ID35" s="127"/>
      <c r="IE35" s="127"/>
      <c r="IF35" s="127"/>
      <c r="IG35" s="127"/>
      <c r="IH35" s="127"/>
      <c r="II35" s="127"/>
      <c r="IJ35" s="127"/>
      <c r="IK35" s="127"/>
      <c r="IL35" s="127"/>
      <c r="IM35" s="127"/>
      <c r="IN35" s="127"/>
      <c r="IO35" s="127"/>
      <c r="IP35" s="127"/>
      <c r="IQ35" s="127"/>
      <c r="IR35" s="127"/>
      <c r="IS35" s="127"/>
      <c r="IT35" s="127"/>
      <c r="IU35" s="127"/>
      <c r="IV35" s="127"/>
      <c r="IW35" s="127"/>
      <c r="IX35" s="127"/>
    </row>
    <row r="36" spans="1:258" s="449" customFormat="1" ht="33" customHeight="1">
      <c r="A36" s="85"/>
      <c r="B36" s="904"/>
      <c r="C36" s="84" t="s">
        <v>2346</v>
      </c>
      <c r="D36" s="1238" t="s">
        <v>2544</v>
      </c>
      <c r="E36" s="1192"/>
      <c r="F36" s="1165" t="s">
        <v>2538</v>
      </c>
      <c r="G36" s="923" t="s">
        <v>2370</v>
      </c>
      <c r="I36" s="1156"/>
      <c r="J36" s="1156"/>
      <c r="K36" s="1156"/>
      <c r="L36" s="1156"/>
      <c r="M36" s="1156"/>
      <c r="N36" s="1156"/>
      <c r="O36" s="1156"/>
      <c r="P36" s="1156"/>
      <c r="Q36" s="1156"/>
      <c r="R36" s="1156"/>
      <c r="S36" s="1156"/>
      <c r="T36" s="1156"/>
      <c r="U36" s="1156"/>
      <c r="V36" s="1156"/>
      <c r="W36" s="1156"/>
      <c r="X36" s="1156"/>
      <c r="Y36" s="1156"/>
      <c r="Z36" s="1156"/>
      <c r="AA36" s="1156"/>
      <c r="AB36" s="1156"/>
      <c r="AC36" s="1156"/>
      <c r="AD36" s="1156"/>
      <c r="AE36" s="1156"/>
      <c r="AF36" s="1156"/>
      <c r="AG36" s="1156"/>
      <c r="AH36" s="1156"/>
      <c r="AI36" s="1156"/>
      <c r="AJ36" s="1156"/>
      <c r="AK36" s="1156"/>
      <c r="AL36" s="1156"/>
      <c r="AM36" s="1156"/>
      <c r="AN36" s="1156"/>
      <c r="AO36" s="1156"/>
      <c r="AP36" s="1156"/>
      <c r="AQ36" s="1156"/>
      <c r="AR36" s="1156"/>
      <c r="AS36" s="1156"/>
      <c r="AT36" s="1156"/>
      <c r="AU36" s="1156"/>
      <c r="AV36" s="1156"/>
      <c r="AW36" s="1156"/>
      <c r="AX36" s="1156"/>
      <c r="AY36" s="1156"/>
      <c r="AZ36" s="1156"/>
      <c r="BA36" s="1156"/>
      <c r="BB36" s="1156"/>
      <c r="BC36" s="1156"/>
      <c r="BD36" s="1156"/>
      <c r="BE36" s="1156"/>
      <c r="BF36" s="1156"/>
      <c r="BG36" s="1156"/>
      <c r="BH36" s="1156"/>
      <c r="BI36" s="1156"/>
      <c r="BJ36" s="1156"/>
      <c r="BK36" s="1156"/>
      <c r="BL36" s="1156"/>
      <c r="BM36" s="1156"/>
      <c r="BN36" s="1156"/>
      <c r="BO36" s="1156"/>
      <c r="BP36" s="1156"/>
      <c r="BQ36" s="1156"/>
      <c r="BR36" s="1156"/>
      <c r="BS36" s="1156"/>
      <c r="BT36" s="1156"/>
      <c r="BU36" s="1156"/>
      <c r="BV36" s="1156"/>
      <c r="BW36" s="1156"/>
      <c r="BX36" s="1156"/>
      <c r="BY36" s="1156"/>
      <c r="BZ36" s="1156"/>
      <c r="CA36" s="1156"/>
      <c r="CB36" s="1156"/>
      <c r="CC36" s="1156"/>
      <c r="CD36" s="1156"/>
      <c r="CE36" s="1156"/>
      <c r="CF36" s="1156"/>
      <c r="CG36" s="1156"/>
      <c r="CH36" s="1156"/>
      <c r="CI36" s="1156"/>
      <c r="CJ36" s="1156"/>
      <c r="CK36" s="1156"/>
      <c r="CL36" s="1156"/>
      <c r="CM36" s="1156"/>
      <c r="CN36" s="1156"/>
      <c r="CO36" s="1156"/>
      <c r="CP36" s="1156"/>
      <c r="CQ36" s="1156"/>
      <c r="CR36" s="1156"/>
      <c r="CS36" s="1156"/>
      <c r="CT36" s="1156"/>
      <c r="CU36" s="1156"/>
      <c r="CV36" s="1156"/>
      <c r="CW36" s="1156"/>
      <c r="CX36" s="1156"/>
      <c r="CY36" s="1156"/>
      <c r="CZ36" s="1156"/>
      <c r="DA36" s="1156"/>
      <c r="DB36" s="1156"/>
      <c r="DC36" s="1156"/>
      <c r="DD36" s="1156"/>
      <c r="DE36" s="1156"/>
      <c r="DF36" s="1156"/>
      <c r="DG36" s="1156"/>
      <c r="DH36" s="1156"/>
      <c r="DI36" s="1156"/>
      <c r="DJ36" s="1156"/>
      <c r="DK36" s="1156"/>
      <c r="DL36" s="1156"/>
      <c r="DM36" s="1156"/>
      <c r="DN36" s="1156"/>
      <c r="DO36" s="1156"/>
      <c r="DP36" s="1156"/>
      <c r="DQ36" s="1156"/>
      <c r="DR36" s="1156"/>
      <c r="DS36" s="1156"/>
      <c r="DT36" s="1156"/>
      <c r="DU36" s="1156"/>
      <c r="DV36" s="1156"/>
      <c r="DW36" s="1156"/>
      <c r="DX36" s="1156"/>
      <c r="DY36" s="1156"/>
      <c r="DZ36" s="1156"/>
      <c r="EA36" s="1156"/>
      <c r="EB36" s="1156"/>
      <c r="EC36" s="1156"/>
      <c r="ED36" s="1156"/>
      <c r="EE36" s="1156"/>
      <c r="EF36" s="1156"/>
      <c r="EG36" s="1156"/>
      <c r="EH36" s="1156"/>
      <c r="EI36" s="1156"/>
      <c r="EJ36" s="1156"/>
      <c r="EK36" s="1156"/>
      <c r="EL36" s="1156"/>
      <c r="EM36" s="1156"/>
      <c r="EN36" s="1156"/>
      <c r="EO36" s="1156"/>
      <c r="EP36" s="1156"/>
      <c r="EQ36" s="1156"/>
      <c r="ER36" s="1156"/>
      <c r="ES36" s="1156"/>
      <c r="ET36" s="1156"/>
      <c r="EU36" s="1156"/>
      <c r="EV36" s="1156"/>
      <c r="EW36" s="1156"/>
      <c r="EX36" s="1156"/>
      <c r="EY36" s="1156"/>
      <c r="EZ36" s="1156"/>
      <c r="FA36" s="1156"/>
      <c r="FB36" s="1156"/>
      <c r="FC36" s="1156"/>
      <c r="FD36" s="1156"/>
      <c r="FE36" s="1156"/>
      <c r="FF36" s="1156"/>
      <c r="FG36" s="1156"/>
      <c r="FH36" s="1156"/>
      <c r="FI36" s="1156"/>
      <c r="FJ36" s="1156"/>
      <c r="FK36" s="1156"/>
      <c r="FL36" s="1156"/>
      <c r="FM36" s="1156"/>
      <c r="FN36" s="1156"/>
      <c r="FO36" s="1156"/>
      <c r="FP36" s="1156"/>
      <c r="FQ36" s="1156"/>
      <c r="FR36" s="1156"/>
      <c r="FS36" s="1156"/>
      <c r="FT36" s="1156"/>
      <c r="FU36" s="1156"/>
      <c r="FV36" s="1156"/>
      <c r="FW36" s="1156"/>
      <c r="FX36" s="1156"/>
      <c r="FY36" s="1156"/>
      <c r="FZ36" s="1156"/>
      <c r="GA36" s="1156"/>
      <c r="GB36" s="1156"/>
      <c r="GC36" s="1156"/>
      <c r="GD36" s="1156"/>
      <c r="GE36" s="1156"/>
      <c r="GF36" s="1156"/>
      <c r="GG36" s="1156"/>
      <c r="GH36" s="1156"/>
      <c r="GI36" s="1156"/>
      <c r="GJ36" s="1156"/>
      <c r="GK36" s="1156"/>
      <c r="GL36" s="1156"/>
      <c r="GM36" s="1156"/>
      <c r="GN36" s="1156"/>
      <c r="GO36" s="1156"/>
      <c r="GP36" s="1156"/>
      <c r="GQ36" s="1156"/>
      <c r="GR36" s="1156"/>
      <c r="GS36" s="1156"/>
      <c r="GT36" s="1156"/>
      <c r="GU36" s="1156"/>
      <c r="GV36" s="1156"/>
      <c r="GW36" s="1156"/>
      <c r="GX36" s="1156"/>
      <c r="GY36" s="1156"/>
      <c r="GZ36" s="1156"/>
      <c r="HA36" s="1156"/>
      <c r="HB36" s="1156"/>
      <c r="HC36" s="1156"/>
      <c r="HD36" s="1156"/>
      <c r="HE36" s="1156"/>
      <c r="HF36" s="1156"/>
      <c r="HG36" s="1156"/>
      <c r="HH36" s="1156"/>
      <c r="HI36" s="1156"/>
      <c r="HJ36" s="1156"/>
      <c r="HK36" s="1156"/>
      <c r="HL36" s="1156"/>
      <c r="HM36" s="1156"/>
      <c r="HN36" s="1156"/>
      <c r="HO36" s="1156"/>
      <c r="HP36" s="1156"/>
      <c r="HQ36" s="1156"/>
      <c r="HR36" s="1156"/>
      <c r="HS36" s="1156"/>
      <c r="HT36" s="1156"/>
      <c r="HU36" s="1156"/>
      <c r="HV36" s="1156"/>
      <c r="HW36" s="1156"/>
      <c r="HX36" s="1156"/>
      <c r="HY36" s="1156"/>
      <c r="HZ36" s="1156"/>
      <c r="IA36" s="1156"/>
      <c r="IB36" s="1156"/>
      <c r="IC36" s="1156"/>
      <c r="ID36" s="1156"/>
      <c r="IE36" s="1156"/>
      <c r="IF36" s="1156"/>
      <c r="IG36" s="1156"/>
      <c r="IH36" s="1156"/>
      <c r="II36" s="1156"/>
      <c r="IJ36" s="1156"/>
      <c r="IK36" s="1156"/>
      <c r="IL36" s="1156"/>
      <c r="IM36" s="1156"/>
      <c r="IN36" s="1156"/>
      <c r="IO36" s="1156"/>
      <c r="IP36" s="1156"/>
      <c r="IQ36" s="1156"/>
      <c r="IR36" s="1156"/>
      <c r="IS36" s="1156"/>
      <c r="IT36" s="1156"/>
      <c r="IU36" s="1156"/>
      <c r="IV36" s="1156"/>
      <c r="IW36" s="1156"/>
      <c r="IX36" s="1156"/>
    </row>
    <row r="37" spans="1:258" ht="33" customHeight="1">
      <c r="A37" s="85"/>
      <c r="B37" s="450"/>
      <c r="C37" s="84" t="s">
        <v>2543</v>
      </c>
      <c r="D37" s="1238" t="s">
        <v>2545</v>
      </c>
      <c r="E37" s="1192"/>
      <c r="F37" s="1164" t="s">
        <v>2541</v>
      </c>
      <c r="G37" s="921" t="s">
        <v>2546</v>
      </c>
    </row>
    <row r="38" spans="1:258" s="45" customFormat="1" ht="10.15" customHeight="1">
      <c r="A38" s="85"/>
      <c r="B38" s="86"/>
      <c r="C38" s="86"/>
      <c r="D38" s="86"/>
      <c r="E38" s="86"/>
      <c r="F38" s="86"/>
      <c r="G38" s="8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27"/>
      <c r="CB38" s="127"/>
      <c r="CC38" s="127"/>
      <c r="CD38" s="127"/>
      <c r="CE38" s="127"/>
      <c r="CF38" s="127"/>
      <c r="CG38" s="127"/>
      <c r="CH38" s="127"/>
      <c r="CI38" s="127"/>
      <c r="CJ38" s="127"/>
      <c r="CK38" s="127"/>
      <c r="CL38" s="127"/>
      <c r="CM38" s="127"/>
      <c r="CN38" s="127"/>
      <c r="CO38" s="127"/>
      <c r="CP38" s="127"/>
      <c r="CQ38" s="127"/>
      <c r="CR38" s="127"/>
      <c r="CS38" s="127"/>
      <c r="CT38" s="127"/>
      <c r="CU38" s="127"/>
      <c r="CV38" s="127"/>
      <c r="CW38" s="127"/>
      <c r="CX38" s="127"/>
      <c r="CY38" s="127"/>
      <c r="CZ38" s="127"/>
      <c r="DA38" s="127"/>
      <c r="DB38" s="127"/>
      <c r="DC38" s="127"/>
      <c r="DD38" s="127"/>
      <c r="DE38" s="127"/>
      <c r="DF38" s="127"/>
      <c r="DG38" s="127"/>
      <c r="DH38" s="127"/>
      <c r="DI38" s="127"/>
      <c r="DJ38" s="127"/>
      <c r="DK38" s="127"/>
      <c r="DL38" s="127"/>
      <c r="DM38" s="127"/>
      <c r="DN38" s="127"/>
      <c r="DO38" s="127"/>
      <c r="DP38" s="127"/>
      <c r="DQ38" s="127"/>
      <c r="DR38" s="127"/>
      <c r="DS38" s="127"/>
      <c r="DT38" s="127"/>
      <c r="DU38" s="127"/>
      <c r="DV38" s="127"/>
      <c r="DW38" s="127"/>
      <c r="DX38" s="127"/>
      <c r="DY38" s="127"/>
      <c r="DZ38" s="127"/>
      <c r="EA38" s="127"/>
      <c r="EB38" s="127"/>
      <c r="EC38" s="127"/>
      <c r="ED38" s="127"/>
      <c r="EE38" s="127"/>
      <c r="EF38" s="127"/>
      <c r="EG38" s="127"/>
      <c r="EH38" s="127"/>
      <c r="EI38" s="127"/>
      <c r="EJ38" s="127"/>
      <c r="EK38" s="127"/>
      <c r="EL38" s="127"/>
      <c r="EM38" s="127"/>
      <c r="EN38" s="127"/>
      <c r="EO38" s="127"/>
      <c r="EP38" s="127"/>
      <c r="EQ38" s="127"/>
      <c r="ER38" s="127"/>
      <c r="ES38" s="127"/>
      <c r="ET38" s="127"/>
      <c r="EU38" s="127"/>
      <c r="EV38" s="127"/>
      <c r="EW38" s="127"/>
      <c r="EX38" s="127"/>
      <c r="EY38" s="127"/>
      <c r="EZ38" s="127"/>
      <c r="FA38" s="127"/>
      <c r="FB38" s="127"/>
      <c r="FC38" s="127"/>
      <c r="FD38" s="127"/>
      <c r="FE38" s="127"/>
      <c r="FF38" s="127"/>
      <c r="FG38" s="127"/>
      <c r="FH38" s="127"/>
      <c r="FI38" s="127"/>
      <c r="FJ38" s="127"/>
      <c r="FK38" s="127"/>
      <c r="FL38" s="127"/>
      <c r="FM38" s="127"/>
      <c r="FN38" s="127"/>
      <c r="FO38" s="127"/>
      <c r="FP38" s="127"/>
      <c r="FQ38" s="127"/>
      <c r="FR38" s="127"/>
      <c r="FS38" s="127"/>
      <c r="FT38" s="127"/>
      <c r="FU38" s="127"/>
      <c r="FV38" s="127"/>
      <c r="FW38" s="127"/>
      <c r="FX38" s="127"/>
      <c r="FY38" s="127"/>
      <c r="FZ38" s="127"/>
      <c r="GA38" s="127"/>
      <c r="GB38" s="127"/>
      <c r="GC38" s="127"/>
      <c r="GD38" s="127"/>
      <c r="GE38" s="127"/>
      <c r="GF38" s="127"/>
      <c r="GG38" s="127"/>
      <c r="GH38" s="127"/>
      <c r="GI38" s="127"/>
      <c r="GJ38" s="127"/>
      <c r="GK38" s="127"/>
      <c r="GL38" s="127"/>
      <c r="GM38" s="127"/>
      <c r="GN38" s="127"/>
      <c r="GO38" s="127"/>
      <c r="GP38" s="127"/>
      <c r="GQ38" s="127"/>
      <c r="GR38" s="127"/>
      <c r="GS38" s="127"/>
      <c r="GT38" s="127"/>
      <c r="GU38" s="127"/>
      <c r="GV38" s="127"/>
      <c r="GW38" s="127"/>
      <c r="GX38" s="127"/>
      <c r="GY38" s="127"/>
      <c r="GZ38" s="127"/>
      <c r="HA38" s="127"/>
      <c r="HB38" s="127"/>
      <c r="HC38" s="127"/>
      <c r="HD38" s="127"/>
      <c r="HE38" s="127"/>
      <c r="HF38" s="127"/>
      <c r="HG38" s="127"/>
      <c r="HH38" s="127"/>
      <c r="HI38" s="127"/>
      <c r="HJ38" s="127"/>
      <c r="HK38" s="127"/>
      <c r="HL38" s="127"/>
      <c r="HM38" s="127"/>
      <c r="HN38" s="127"/>
      <c r="HO38" s="127"/>
      <c r="HP38" s="127"/>
      <c r="HQ38" s="127"/>
      <c r="HR38" s="127"/>
      <c r="HS38" s="127"/>
      <c r="HT38" s="127"/>
      <c r="HU38" s="127"/>
      <c r="HV38" s="127"/>
      <c r="HW38" s="127"/>
      <c r="HX38" s="127"/>
      <c r="HY38" s="127"/>
      <c r="HZ38" s="127"/>
      <c r="IA38" s="127"/>
      <c r="IB38" s="127"/>
      <c r="IC38" s="127"/>
      <c r="ID38" s="127"/>
      <c r="IE38" s="127"/>
      <c r="IF38" s="127"/>
      <c r="IG38" s="127"/>
      <c r="IH38" s="127"/>
      <c r="II38" s="127"/>
      <c r="IJ38" s="127"/>
      <c r="IK38" s="127"/>
      <c r="IL38" s="127"/>
      <c r="IM38" s="127"/>
      <c r="IN38" s="127"/>
      <c r="IO38" s="127"/>
      <c r="IP38" s="127"/>
      <c r="IQ38" s="127"/>
      <c r="IR38" s="127"/>
      <c r="IS38" s="127"/>
      <c r="IT38" s="127"/>
      <c r="IU38" s="127"/>
      <c r="IV38" s="127"/>
      <c r="IW38" s="127"/>
      <c r="IX38" s="127"/>
    </row>
    <row r="39" spans="1:258" s="45" customFormat="1" ht="15.6" customHeight="1">
      <c r="A39" s="45" t="s">
        <v>1135</v>
      </c>
      <c r="E39" s="449"/>
      <c r="F39" s="449"/>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27"/>
      <c r="CB39" s="127"/>
      <c r="CC39" s="127"/>
      <c r="CD39" s="127"/>
      <c r="CE39" s="127"/>
      <c r="CF39" s="127"/>
      <c r="CG39" s="127"/>
      <c r="CH39" s="127"/>
      <c r="CI39" s="127"/>
      <c r="CJ39" s="127"/>
      <c r="CK39" s="127"/>
      <c r="CL39" s="127"/>
      <c r="CM39" s="127"/>
      <c r="CN39" s="127"/>
      <c r="CO39" s="127"/>
      <c r="CP39" s="127"/>
      <c r="CQ39" s="127"/>
      <c r="CR39" s="127"/>
      <c r="CS39" s="127"/>
      <c r="CT39" s="127"/>
      <c r="CU39" s="127"/>
      <c r="CV39" s="127"/>
      <c r="CW39" s="127"/>
      <c r="CX39" s="127"/>
      <c r="CY39" s="127"/>
      <c r="CZ39" s="127"/>
      <c r="DA39" s="127"/>
      <c r="DB39" s="127"/>
      <c r="DC39" s="127"/>
      <c r="DD39" s="127"/>
      <c r="DE39" s="127"/>
      <c r="DF39" s="127"/>
      <c r="DG39" s="127"/>
      <c r="DH39" s="127"/>
      <c r="DI39" s="127"/>
      <c r="DJ39" s="127"/>
      <c r="DK39" s="127"/>
      <c r="DL39" s="127"/>
      <c r="DM39" s="127"/>
      <c r="DN39" s="127"/>
      <c r="DO39" s="127"/>
      <c r="DP39" s="127"/>
      <c r="DQ39" s="127"/>
      <c r="DR39" s="127"/>
      <c r="DS39" s="127"/>
      <c r="DT39" s="127"/>
      <c r="DU39" s="127"/>
      <c r="DV39" s="127"/>
      <c r="DW39" s="127"/>
      <c r="DX39" s="127"/>
      <c r="DY39" s="127"/>
      <c r="DZ39" s="127"/>
      <c r="EA39" s="127"/>
      <c r="EB39" s="127"/>
      <c r="EC39" s="127"/>
      <c r="ED39" s="127"/>
      <c r="EE39" s="127"/>
      <c r="EF39" s="127"/>
      <c r="EG39" s="127"/>
      <c r="EH39" s="127"/>
      <c r="EI39" s="127"/>
      <c r="EJ39" s="127"/>
      <c r="EK39" s="127"/>
      <c r="EL39" s="127"/>
      <c r="EM39" s="127"/>
      <c r="EN39" s="127"/>
      <c r="EO39" s="127"/>
      <c r="EP39" s="127"/>
      <c r="EQ39" s="127"/>
      <c r="ER39" s="127"/>
      <c r="ES39" s="127"/>
      <c r="ET39" s="127"/>
      <c r="EU39" s="127"/>
      <c r="EV39" s="127"/>
      <c r="EW39" s="127"/>
      <c r="EX39" s="127"/>
      <c r="EY39" s="127"/>
      <c r="EZ39" s="127"/>
      <c r="FA39" s="127"/>
      <c r="FB39" s="127"/>
      <c r="FC39" s="127"/>
      <c r="FD39" s="127"/>
      <c r="FE39" s="127"/>
      <c r="FF39" s="127"/>
      <c r="FG39" s="127"/>
      <c r="FH39" s="127"/>
      <c r="FI39" s="127"/>
      <c r="FJ39" s="127"/>
      <c r="FK39" s="127"/>
      <c r="FL39" s="127"/>
      <c r="FM39" s="127"/>
      <c r="FN39" s="127"/>
      <c r="FO39" s="127"/>
      <c r="FP39" s="127"/>
      <c r="FQ39" s="127"/>
      <c r="FR39" s="127"/>
      <c r="FS39" s="127"/>
      <c r="FT39" s="127"/>
      <c r="FU39" s="127"/>
      <c r="FV39" s="127"/>
      <c r="FW39" s="127"/>
      <c r="FX39" s="127"/>
      <c r="FY39" s="127"/>
      <c r="FZ39" s="127"/>
      <c r="GA39" s="127"/>
      <c r="GB39" s="127"/>
      <c r="GC39" s="127"/>
      <c r="GD39" s="127"/>
      <c r="GE39" s="127"/>
      <c r="GF39" s="127"/>
      <c r="GG39" s="127"/>
      <c r="GH39" s="127"/>
      <c r="GI39" s="127"/>
      <c r="GJ39" s="127"/>
      <c r="GK39" s="127"/>
      <c r="GL39" s="127"/>
      <c r="GM39" s="127"/>
      <c r="GN39" s="127"/>
      <c r="GO39" s="127"/>
      <c r="GP39" s="127"/>
      <c r="GQ39" s="127"/>
      <c r="GR39" s="127"/>
      <c r="GS39" s="127"/>
      <c r="GT39" s="127"/>
      <c r="GU39" s="127"/>
      <c r="GV39" s="127"/>
      <c r="GW39" s="127"/>
      <c r="GX39" s="127"/>
      <c r="GY39" s="127"/>
      <c r="GZ39" s="127"/>
      <c r="HA39" s="127"/>
      <c r="HB39" s="127"/>
      <c r="HC39" s="127"/>
      <c r="HD39" s="127"/>
      <c r="HE39" s="127"/>
      <c r="HF39" s="127"/>
      <c r="HG39" s="127"/>
      <c r="HH39" s="127"/>
      <c r="HI39" s="127"/>
      <c r="HJ39" s="127"/>
      <c r="HK39" s="127"/>
      <c r="HL39" s="127"/>
      <c r="HM39" s="127"/>
      <c r="HN39" s="127"/>
      <c r="HO39" s="127"/>
      <c r="HP39" s="127"/>
      <c r="HQ39" s="127"/>
      <c r="HR39" s="127"/>
      <c r="HS39" s="127"/>
      <c r="HT39" s="127"/>
      <c r="HU39" s="127"/>
      <c r="HV39" s="127"/>
      <c r="HW39" s="127"/>
      <c r="HX39" s="127"/>
      <c r="HY39" s="127"/>
      <c r="HZ39" s="127"/>
      <c r="IA39" s="127"/>
      <c r="IB39" s="127"/>
      <c r="IC39" s="127"/>
      <c r="ID39" s="127"/>
      <c r="IE39" s="127"/>
      <c r="IF39" s="127"/>
      <c r="IG39" s="127"/>
      <c r="IH39" s="127"/>
      <c r="II39" s="127"/>
      <c r="IJ39" s="127"/>
      <c r="IK39" s="127"/>
      <c r="IL39" s="127"/>
      <c r="IM39" s="127"/>
      <c r="IN39" s="127"/>
      <c r="IO39" s="127"/>
      <c r="IP39" s="127"/>
      <c r="IQ39" s="127"/>
      <c r="IR39" s="127"/>
      <c r="IS39" s="127"/>
      <c r="IT39" s="127"/>
      <c r="IU39" s="127"/>
      <c r="IV39" s="127"/>
      <c r="IW39" s="127"/>
      <c r="IX39" s="127"/>
    </row>
    <row r="40" spans="1:258" s="45" customFormat="1" ht="21" customHeight="1">
      <c r="A40" s="27"/>
      <c r="B40" s="1179" t="s">
        <v>2353</v>
      </c>
      <c r="C40" s="1205"/>
      <c r="D40" s="1179" t="s">
        <v>1163</v>
      </c>
      <c r="E40" s="1205"/>
      <c r="F40" s="907" t="s">
        <v>2340</v>
      </c>
      <c r="G40" s="911" t="s">
        <v>37</v>
      </c>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27"/>
      <c r="CB40" s="127"/>
      <c r="CC40" s="127"/>
      <c r="CD40" s="127"/>
      <c r="CE40" s="127"/>
      <c r="CF40" s="127"/>
      <c r="CG40" s="127"/>
      <c r="CH40" s="127"/>
      <c r="CI40" s="127"/>
      <c r="CJ40" s="127"/>
      <c r="CK40" s="127"/>
      <c r="CL40" s="127"/>
      <c r="CM40" s="127"/>
      <c r="CN40" s="127"/>
      <c r="CO40" s="127"/>
      <c r="CP40" s="127"/>
      <c r="CQ40" s="127"/>
      <c r="CR40" s="127"/>
      <c r="CS40" s="127"/>
      <c r="CT40" s="127"/>
      <c r="CU40" s="127"/>
      <c r="CV40" s="127"/>
      <c r="CW40" s="127"/>
      <c r="CX40" s="127"/>
      <c r="CY40" s="127"/>
      <c r="CZ40" s="127"/>
      <c r="DA40" s="127"/>
      <c r="DB40" s="127"/>
      <c r="DC40" s="127"/>
      <c r="DD40" s="127"/>
      <c r="DE40" s="127"/>
      <c r="DF40" s="127"/>
      <c r="DG40" s="127"/>
      <c r="DH40" s="127"/>
      <c r="DI40" s="127"/>
      <c r="DJ40" s="127"/>
      <c r="DK40" s="127"/>
      <c r="DL40" s="127"/>
      <c r="DM40" s="127"/>
      <c r="DN40" s="127"/>
      <c r="DO40" s="127"/>
      <c r="DP40" s="127"/>
      <c r="DQ40" s="127"/>
      <c r="DR40" s="127"/>
      <c r="DS40" s="127"/>
      <c r="DT40" s="127"/>
      <c r="DU40" s="127"/>
      <c r="DV40" s="127"/>
      <c r="DW40" s="127"/>
      <c r="DX40" s="127"/>
      <c r="DY40" s="127"/>
      <c r="DZ40" s="127"/>
      <c r="EA40" s="127"/>
      <c r="EB40" s="127"/>
      <c r="EC40" s="127"/>
      <c r="ED40" s="127"/>
      <c r="EE40" s="127"/>
      <c r="EF40" s="127"/>
      <c r="EG40" s="127"/>
      <c r="EH40" s="127"/>
      <c r="EI40" s="127"/>
      <c r="EJ40" s="127"/>
      <c r="EK40" s="127"/>
      <c r="EL40" s="127"/>
      <c r="EM40" s="127"/>
      <c r="EN40" s="127"/>
      <c r="EO40" s="127"/>
      <c r="EP40" s="127"/>
      <c r="EQ40" s="127"/>
      <c r="ER40" s="127"/>
      <c r="ES40" s="127"/>
      <c r="ET40" s="127"/>
      <c r="EU40" s="127"/>
      <c r="EV40" s="127"/>
      <c r="EW40" s="127"/>
      <c r="EX40" s="127"/>
      <c r="EY40" s="127"/>
      <c r="EZ40" s="127"/>
      <c r="FA40" s="127"/>
      <c r="FB40" s="127"/>
      <c r="FC40" s="127"/>
      <c r="FD40" s="127"/>
      <c r="FE40" s="127"/>
      <c r="FF40" s="127"/>
      <c r="FG40" s="127"/>
      <c r="FH40" s="127"/>
      <c r="FI40" s="127"/>
      <c r="FJ40" s="127"/>
      <c r="FK40" s="127"/>
      <c r="FL40" s="127"/>
      <c r="FM40" s="127"/>
      <c r="FN40" s="127"/>
      <c r="FO40" s="127"/>
      <c r="FP40" s="127"/>
      <c r="FQ40" s="127"/>
      <c r="FR40" s="127"/>
      <c r="FS40" s="127"/>
      <c r="FT40" s="127"/>
      <c r="FU40" s="127"/>
      <c r="FV40" s="127"/>
      <c r="FW40" s="127"/>
      <c r="FX40" s="127"/>
      <c r="FY40" s="127"/>
      <c r="FZ40" s="127"/>
      <c r="GA40" s="127"/>
      <c r="GB40" s="127"/>
      <c r="GC40" s="127"/>
      <c r="GD40" s="127"/>
      <c r="GE40" s="127"/>
      <c r="GF40" s="127"/>
      <c r="GG40" s="127"/>
      <c r="GH40" s="127"/>
      <c r="GI40" s="127"/>
      <c r="GJ40" s="127"/>
      <c r="GK40" s="127"/>
      <c r="GL40" s="127"/>
      <c r="GM40" s="127"/>
      <c r="GN40" s="127"/>
      <c r="GO40" s="127"/>
      <c r="GP40" s="127"/>
      <c r="GQ40" s="127"/>
      <c r="GR40" s="127"/>
      <c r="GS40" s="127"/>
      <c r="GT40" s="127"/>
      <c r="GU40" s="127"/>
      <c r="GV40" s="127"/>
      <c r="GW40" s="127"/>
      <c r="GX40" s="127"/>
      <c r="GY40" s="127"/>
      <c r="GZ40" s="127"/>
      <c r="HA40" s="127"/>
      <c r="HB40" s="127"/>
      <c r="HC40" s="127"/>
      <c r="HD40" s="127"/>
      <c r="HE40" s="127"/>
      <c r="HF40" s="127"/>
      <c r="HG40" s="127"/>
      <c r="HH40" s="127"/>
      <c r="HI40" s="127"/>
      <c r="HJ40" s="127"/>
      <c r="HK40" s="127"/>
      <c r="HL40" s="127"/>
      <c r="HM40" s="127"/>
      <c r="HN40" s="127"/>
      <c r="HO40" s="127"/>
      <c r="HP40" s="127"/>
      <c r="HQ40" s="127"/>
      <c r="HR40" s="127"/>
      <c r="HS40" s="127"/>
      <c r="HT40" s="127"/>
      <c r="HU40" s="127"/>
      <c r="HV40" s="127"/>
      <c r="HW40" s="127"/>
      <c r="HX40" s="127"/>
      <c r="HY40" s="127"/>
      <c r="HZ40" s="127"/>
      <c r="IA40" s="127"/>
      <c r="IB40" s="127"/>
      <c r="IC40" s="127"/>
      <c r="ID40" s="127"/>
      <c r="IE40" s="127"/>
      <c r="IF40" s="127"/>
      <c r="IG40" s="127"/>
      <c r="IH40" s="127"/>
      <c r="II40" s="127"/>
      <c r="IJ40" s="127"/>
      <c r="IK40" s="127"/>
      <c r="IL40" s="127"/>
      <c r="IM40" s="127"/>
      <c r="IN40" s="127"/>
      <c r="IO40" s="127"/>
      <c r="IP40" s="127"/>
      <c r="IQ40" s="127"/>
      <c r="IR40" s="127"/>
      <c r="IS40" s="127"/>
      <c r="IT40" s="127"/>
      <c r="IU40" s="127"/>
      <c r="IV40" s="127"/>
      <c r="IW40" s="127"/>
      <c r="IX40" s="127"/>
    </row>
    <row r="41" spans="1:258" s="45" customFormat="1" ht="34.5" customHeight="1">
      <c r="A41" s="85"/>
      <c r="B41" s="908"/>
      <c r="C41" s="1208" t="s">
        <v>2359</v>
      </c>
      <c r="D41" s="1193" t="s">
        <v>2358</v>
      </c>
      <c r="E41" s="1194"/>
      <c r="F41" s="1165" t="s">
        <v>2538</v>
      </c>
      <c r="G41" s="924" t="s">
        <v>2424</v>
      </c>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27"/>
      <c r="CB41" s="127"/>
      <c r="CC41" s="127"/>
      <c r="CD41" s="127"/>
      <c r="CE41" s="127"/>
      <c r="CF41" s="127"/>
      <c r="CG41" s="127"/>
      <c r="CH41" s="127"/>
      <c r="CI41" s="127"/>
      <c r="CJ41" s="127"/>
      <c r="CK41" s="127"/>
      <c r="CL41" s="127"/>
      <c r="CM41" s="127"/>
      <c r="CN41" s="127"/>
      <c r="CO41" s="127"/>
      <c r="CP41" s="127"/>
      <c r="CQ41" s="127"/>
      <c r="CR41" s="127"/>
      <c r="CS41" s="127"/>
      <c r="CT41" s="127"/>
      <c r="CU41" s="127"/>
      <c r="CV41" s="127"/>
      <c r="CW41" s="127"/>
      <c r="CX41" s="127"/>
      <c r="CY41" s="127"/>
      <c r="CZ41" s="127"/>
      <c r="DA41" s="127"/>
      <c r="DB41" s="127"/>
      <c r="DC41" s="127"/>
      <c r="DD41" s="127"/>
      <c r="DE41" s="127"/>
      <c r="DF41" s="127"/>
      <c r="DG41" s="127"/>
      <c r="DH41" s="127"/>
      <c r="DI41" s="127"/>
      <c r="DJ41" s="127"/>
      <c r="DK41" s="127"/>
      <c r="DL41" s="127"/>
      <c r="DM41" s="127"/>
      <c r="DN41" s="127"/>
      <c r="DO41" s="127"/>
      <c r="DP41" s="127"/>
      <c r="DQ41" s="127"/>
      <c r="DR41" s="127"/>
      <c r="DS41" s="127"/>
      <c r="DT41" s="127"/>
      <c r="DU41" s="127"/>
      <c r="DV41" s="127"/>
      <c r="DW41" s="127"/>
      <c r="DX41" s="127"/>
      <c r="DY41" s="127"/>
      <c r="DZ41" s="127"/>
      <c r="EA41" s="127"/>
      <c r="EB41" s="127"/>
      <c r="EC41" s="127"/>
      <c r="ED41" s="127"/>
      <c r="EE41" s="127"/>
      <c r="EF41" s="127"/>
      <c r="EG41" s="127"/>
      <c r="EH41" s="127"/>
      <c r="EI41" s="127"/>
      <c r="EJ41" s="127"/>
      <c r="EK41" s="127"/>
      <c r="EL41" s="127"/>
      <c r="EM41" s="127"/>
      <c r="EN41" s="127"/>
      <c r="EO41" s="127"/>
      <c r="EP41" s="127"/>
      <c r="EQ41" s="127"/>
      <c r="ER41" s="127"/>
      <c r="ES41" s="127"/>
      <c r="ET41" s="127"/>
      <c r="EU41" s="127"/>
      <c r="EV41" s="127"/>
      <c r="EW41" s="127"/>
      <c r="EX41" s="127"/>
      <c r="EY41" s="127"/>
      <c r="EZ41" s="127"/>
      <c r="FA41" s="127"/>
      <c r="FB41" s="127"/>
      <c r="FC41" s="127"/>
      <c r="FD41" s="127"/>
      <c r="FE41" s="127"/>
      <c r="FF41" s="127"/>
      <c r="FG41" s="127"/>
      <c r="FH41" s="127"/>
      <c r="FI41" s="127"/>
      <c r="FJ41" s="127"/>
      <c r="FK41" s="127"/>
      <c r="FL41" s="127"/>
      <c r="FM41" s="127"/>
      <c r="FN41" s="127"/>
      <c r="FO41" s="127"/>
      <c r="FP41" s="127"/>
      <c r="FQ41" s="127"/>
      <c r="FR41" s="127"/>
      <c r="FS41" s="127"/>
      <c r="FT41" s="127"/>
      <c r="FU41" s="127"/>
      <c r="FV41" s="127"/>
      <c r="FW41" s="127"/>
      <c r="FX41" s="127"/>
      <c r="FY41" s="127"/>
      <c r="FZ41" s="127"/>
      <c r="GA41" s="127"/>
      <c r="GB41" s="127"/>
      <c r="GC41" s="127"/>
      <c r="GD41" s="127"/>
      <c r="GE41" s="127"/>
      <c r="GF41" s="127"/>
      <c r="GG41" s="127"/>
      <c r="GH41" s="127"/>
      <c r="GI41" s="127"/>
      <c r="GJ41" s="127"/>
      <c r="GK41" s="127"/>
      <c r="GL41" s="127"/>
      <c r="GM41" s="127"/>
      <c r="GN41" s="127"/>
      <c r="GO41" s="127"/>
      <c r="GP41" s="127"/>
      <c r="GQ41" s="127"/>
      <c r="GR41" s="127"/>
      <c r="GS41" s="127"/>
      <c r="GT41" s="127"/>
      <c r="GU41" s="127"/>
      <c r="GV41" s="127"/>
      <c r="GW41" s="127"/>
      <c r="GX41" s="127"/>
      <c r="GY41" s="127"/>
      <c r="GZ41" s="127"/>
      <c r="HA41" s="127"/>
      <c r="HB41" s="127"/>
      <c r="HC41" s="127"/>
      <c r="HD41" s="127"/>
      <c r="HE41" s="127"/>
      <c r="HF41" s="127"/>
      <c r="HG41" s="127"/>
      <c r="HH41" s="127"/>
      <c r="HI41" s="127"/>
      <c r="HJ41" s="127"/>
      <c r="HK41" s="127"/>
      <c r="HL41" s="127"/>
      <c r="HM41" s="127"/>
      <c r="HN41" s="127"/>
      <c r="HO41" s="127"/>
      <c r="HP41" s="127"/>
      <c r="HQ41" s="127"/>
      <c r="HR41" s="127"/>
      <c r="HS41" s="127"/>
      <c r="HT41" s="127"/>
      <c r="HU41" s="127"/>
      <c r="HV41" s="127"/>
      <c r="HW41" s="127"/>
      <c r="HX41" s="127"/>
      <c r="HY41" s="127"/>
      <c r="HZ41" s="127"/>
      <c r="IA41" s="127"/>
      <c r="IB41" s="127"/>
      <c r="IC41" s="127"/>
      <c r="ID41" s="127"/>
      <c r="IE41" s="127"/>
      <c r="IF41" s="127"/>
      <c r="IG41" s="127"/>
      <c r="IH41" s="127"/>
      <c r="II41" s="127"/>
      <c r="IJ41" s="127"/>
      <c r="IK41" s="127"/>
      <c r="IL41" s="127"/>
      <c r="IM41" s="127"/>
      <c r="IN41" s="127"/>
      <c r="IO41" s="127"/>
      <c r="IP41" s="127"/>
      <c r="IQ41" s="127"/>
      <c r="IR41" s="127"/>
      <c r="IS41" s="127"/>
      <c r="IT41" s="127"/>
      <c r="IU41" s="127"/>
      <c r="IV41" s="127"/>
      <c r="IW41" s="127"/>
      <c r="IX41" s="127"/>
    </row>
    <row r="42" spans="1:258" s="45" customFormat="1" ht="30" customHeight="1">
      <c r="A42" s="85"/>
      <c r="B42" s="909"/>
      <c r="C42" s="1209"/>
      <c r="D42" s="1195" t="s">
        <v>2360</v>
      </c>
      <c r="E42" s="1196"/>
      <c r="F42" s="1165" t="s">
        <v>2538</v>
      </c>
      <c r="G42" s="925" t="s">
        <v>2354</v>
      </c>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27"/>
      <c r="CB42" s="127"/>
      <c r="CC42" s="127"/>
      <c r="CD42" s="127"/>
      <c r="CE42" s="127"/>
      <c r="CF42" s="127"/>
      <c r="CG42" s="127"/>
      <c r="CH42" s="127"/>
      <c r="CI42" s="127"/>
      <c r="CJ42" s="127"/>
      <c r="CK42" s="127"/>
      <c r="CL42" s="127"/>
      <c r="CM42" s="127"/>
      <c r="CN42" s="127"/>
      <c r="CO42" s="127"/>
      <c r="CP42" s="127"/>
      <c r="CQ42" s="127"/>
      <c r="CR42" s="127"/>
      <c r="CS42" s="127"/>
      <c r="CT42" s="127"/>
      <c r="CU42" s="127"/>
      <c r="CV42" s="127"/>
      <c r="CW42" s="127"/>
      <c r="CX42" s="127"/>
      <c r="CY42" s="127"/>
      <c r="CZ42" s="127"/>
      <c r="DA42" s="127"/>
      <c r="DB42" s="127"/>
      <c r="DC42" s="127"/>
      <c r="DD42" s="127"/>
      <c r="DE42" s="127"/>
      <c r="DF42" s="127"/>
      <c r="DG42" s="127"/>
      <c r="DH42" s="127"/>
      <c r="DI42" s="127"/>
      <c r="DJ42" s="127"/>
      <c r="DK42" s="127"/>
      <c r="DL42" s="127"/>
      <c r="DM42" s="127"/>
      <c r="DN42" s="127"/>
      <c r="DO42" s="127"/>
      <c r="DP42" s="127"/>
      <c r="DQ42" s="127"/>
      <c r="DR42" s="127"/>
      <c r="DS42" s="127"/>
      <c r="DT42" s="127"/>
      <c r="DU42" s="127"/>
      <c r="DV42" s="127"/>
      <c r="DW42" s="127"/>
      <c r="DX42" s="127"/>
      <c r="DY42" s="127"/>
      <c r="DZ42" s="127"/>
      <c r="EA42" s="127"/>
      <c r="EB42" s="127"/>
      <c r="EC42" s="127"/>
      <c r="ED42" s="127"/>
      <c r="EE42" s="127"/>
      <c r="EF42" s="127"/>
      <c r="EG42" s="127"/>
      <c r="EH42" s="127"/>
      <c r="EI42" s="127"/>
      <c r="EJ42" s="127"/>
      <c r="EK42" s="127"/>
      <c r="EL42" s="127"/>
      <c r="EM42" s="127"/>
      <c r="EN42" s="127"/>
      <c r="EO42" s="127"/>
      <c r="EP42" s="127"/>
      <c r="EQ42" s="127"/>
      <c r="ER42" s="127"/>
      <c r="ES42" s="127"/>
      <c r="ET42" s="127"/>
      <c r="EU42" s="127"/>
      <c r="EV42" s="127"/>
      <c r="EW42" s="127"/>
      <c r="EX42" s="127"/>
      <c r="EY42" s="127"/>
      <c r="EZ42" s="127"/>
      <c r="FA42" s="127"/>
      <c r="FB42" s="127"/>
      <c r="FC42" s="127"/>
      <c r="FD42" s="127"/>
      <c r="FE42" s="127"/>
      <c r="FF42" s="127"/>
      <c r="FG42" s="127"/>
      <c r="FH42" s="127"/>
      <c r="FI42" s="127"/>
      <c r="FJ42" s="127"/>
      <c r="FK42" s="127"/>
      <c r="FL42" s="127"/>
      <c r="FM42" s="127"/>
      <c r="FN42" s="127"/>
      <c r="FO42" s="127"/>
      <c r="FP42" s="127"/>
      <c r="FQ42" s="127"/>
      <c r="FR42" s="127"/>
      <c r="FS42" s="127"/>
      <c r="FT42" s="127"/>
      <c r="FU42" s="127"/>
      <c r="FV42" s="127"/>
      <c r="FW42" s="127"/>
      <c r="FX42" s="127"/>
      <c r="FY42" s="127"/>
      <c r="FZ42" s="127"/>
      <c r="GA42" s="127"/>
      <c r="GB42" s="127"/>
      <c r="GC42" s="127"/>
      <c r="GD42" s="127"/>
      <c r="GE42" s="127"/>
      <c r="GF42" s="127"/>
      <c r="GG42" s="127"/>
      <c r="GH42" s="127"/>
      <c r="GI42" s="127"/>
      <c r="GJ42" s="127"/>
      <c r="GK42" s="127"/>
      <c r="GL42" s="127"/>
      <c r="GM42" s="127"/>
      <c r="GN42" s="127"/>
      <c r="GO42" s="127"/>
      <c r="GP42" s="127"/>
      <c r="GQ42" s="127"/>
      <c r="GR42" s="127"/>
      <c r="GS42" s="127"/>
      <c r="GT42" s="127"/>
      <c r="GU42" s="127"/>
      <c r="GV42" s="127"/>
      <c r="GW42" s="127"/>
      <c r="GX42" s="127"/>
      <c r="GY42" s="127"/>
      <c r="GZ42" s="127"/>
      <c r="HA42" s="127"/>
      <c r="HB42" s="127"/>
      <c r="HC42" s="127"/>
      <c r="HD42" s="127"/>
      <c r="HE42" s="127"/>
      <c r="HF42" s="127"/>
      <c r="HG42" s="127"/>
      <c r="HH42" s="127"/>
      <c r="HI42" s="127"/>
      <c r="HJ42" s="127"/>
      <c r="HK42" s="127"/>
      <c r="HL42" s="127"/>
      <c r="HM42" s="127"/>
      <c r="HN42" s="127"/>
      <c r="HO42" s="127"/>
      <c r="HP42" s="127"/>
      <c r="HQ42" s="127"/>
      <c r="HR42" s="127"/>
      <c r="HS42" s="127"/>
      <c r="HT42" s="127"/>
      <c r="HU42" s="127"/>
      <c r="HV42" s="127"/>
      <c r="HW42" s="127"/>
      <c r="HX42" s="127"/>
      <c r="HY42" s="127"/>
      <c r="HZ42" s="127"/>
      <c r="IA42" s="127"/>
      <c r="IB42" s="127"/>
      <c r="IC42" s="127"/>
      <c r="ID42" s="127"/>
      <c r="IE42" s="127"/>
      <c r="IF42" s="127"/>
      <c r="IG42" s="127"/>
      <c r="IH42" s="127"/>
      <c r="II42" s="127"/>
      <c r="IJ42" s="127"/>
      <c r="IK42" s="127"/>
      <c r="IL42" s="127"/>
      <c r="IM42" s="127"/>
      <c r="IN42" s="127"/>
      <c r="IO42" s="127"/>
      <c r="IP42" s="127"/>
      <c r="IQ42" s="127"/>
      <c r="IR42" s="127"/>
      <c r="IS42" s="127"/>
      <c r="IT42" s="127"/>
      <c r="IU42" s="127"/>
      <c r="IV42" s="127"/>
      <c r="IW42" s="127"/>
      <c r="IX42" s="127"/>
    </row>
    <row r="43" spans="1:258" s="115" customFormat="1" ht="30" customHeight="1">
      <c r="A43" s="85"/>
      <c r="B43" s="909"/>
      <c r="C43" s="1209"/>
      <c r="D43" s="1206"/>
      <c r="E43" s="1207"/>
      <c r="F43" s="1164" t="s">
        <v>2552</v>
      </c>
      <c r="G43" s="925" t="s">
        <v>2355</v>
      </c>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0"/>
      <c r="BR43" s="250"/>
      <c r="BS43" s="250"/>
      <c r="BT43" s="250"/>
      <c r="BU43" s="250"/>
      <c r="BV43" s="250"/>
      <c r="BW43" s="250"/>
      <c r="BX43" s="250"/>
      <c r="BY43" s="250"/>
      <c r="BZ43" s="250"/>
      <c r="CA43" s="250"/>
      <c r="CB43" s="250"/>
      <c r="CC43" s="250"/>
      <c r="CD43" s="250"/>
      <c r="CE43" s="250"/>
      <c r="CF43" s="250"/>
      <c r="CG43" s="250"/>
      <c r="CH43" s="250"/>
      <c r="CI43" s="250"/>
      <c r="CJ43" s="250"/>
      <c r="CK43" s="250"/>
      <c r="CL43" s="250"/>
      <c r="CM43" s="250"/>
      <c r="CN43" s="250"/>
      <c r="CO43" s="250"/>
      <c r="CP43" s="250"/>
      <c r="CQ43" s="250"/>
      <c r="CR43" s="250"/>
      <c r="CS43" s="250"/>
      <c r="CT43" s="250"/>
      <c r="CU43" s="250"/>
      <c r="CV43" s="250"/>
      <c r="CW43" s="250"/>
      <c r="CX43" s="250"/>
      <c r="CY43" s="250"/>
      <c r="CZ43" s="250"/>
      <c r="DA43" s="250"/>
      <c r="DB43" s="250"/>
      <c r="DC43" s="250"/>
      <c r="DD43" s="250"/>
      <c r="DE43" s="250"/>
      <c r="DF43" s="250"/>
      <c r="DG43" s="250"/>
      <c r="DH43" s="250"/>
      <c r="DI43" s="250"/>
      <c r="DJ43" s="250"/>
      <c r="DK43" s="250"/>
      <c r="DL43" s="250"/>
      <c r="DM43" s="250"/>
      <c r="DN43" s="250"/>
      <c r="DO43" s="250"/>
      <c r="DP43" s="250"/>
      <c r="DQ43" s="250"/>
      <c r="DR43" s="250"/>
      <c r="DS43" s="250"/>
      <c r="DT43" s="250"/>
      <c r="DU43" s="250"/>
      <c r="DV43" s="250"/>
      <c r="DW43" s="250"/>
      <c r="DX43" s="250"/>
      <c r="DY43" s="250"/>
      <c r="DZ43" s="250"/>
      <c r="EA43" s="250"/>
      <c r="EB43" s="250"/>
      <c r="EC43" s="250"/>
      <c r="ED43" s="250"/>
      <c r="EE43" s="250"/>
      <c r="EF43" s="250"/>
      <c r="EG43" s="250"/>
      <c r="EH43" s="250"/>
      <c r="EI43" s="250"/>
      <c r="EJ43" s="250"/>
      <c r="EK43" s="250"/>
      <c r="EL43" s="250"/>
      <c r="EM43" s="250"/>
      <c r="EN43" s="250"/>
      <c r="EO43" s="250"/>
      <c r="EP43" s="250"/>
      <c r="EQ43" s="250"/>
      <c r="ER43" s="250"/>
      <c r="ES43" s="250"/>
      <c r="ET43" s="250"/>
      <c r="EU43" s="250"/>
      <c r="EV43" s="250"/>
      <c r="EW43" s="250"/>
      <c r="EX43" s="250"/>
      <c r="EY43" s="250"/>
      <c r="EZ43" s="250"/>
      <c r="FA43" s="250"/>
      <c r="FB43" s="250"/>
      <c r="FC43" s="250"/>
      <c r="FD43" s="250"/>
      <c r="FE43" s="250"/>
      <c r="FF43" s="250"/>
      <c r="FG43" s="250"/>
      <c r="FH43" s="250"/>
      <c r="FI43" s="250"/>
      <c r="FJ43" s="250"/>
      <c r="FK43" s="250"/>
      <c r="FL43" s="250"/>
      <c r="FM43" s="250"/>
      <c r="FN43" s="250"/>
      <c r="FO43" s="250"/>
      <c r="FP43" s="250"/>
      <c r="FQ43" s="250"/>
      <c r="FR43" s="250"/>
      <c r="FS43" s="250"/>
      <c r="FT43" s="250"/>
      <c r="FU43" s="250"/>
      <c r="FV43" s="250"/>
      <c r="FW43" s="250"/>
      <c r="FX43" s="250"/>
      <c r="FY43" s="250"/>
      <c r="FZ43" s="250"/>
      <c r="GA43" s="250"/>
      <c r="GB43" s="250"/>
      <c r="GC43" s="250"/>
      <c r="GD43" s="250"/>
      <c r="GE43" s="250"/>
      <c r="GF43" s="250"/>
      <c r="GG43" s="250"/>
      <c r="GH43" s="250"/>
      <c r="GI43" s="250"/>
      <c r="GJ43" s="250"/>
      <c r="GK43" s="250"/>
      <c r="GL43" s="250"/>
      <c r="GM43" s="250"/>
      <c r="GN43" s="250"/>
      <c r="GO43" s="250"/>
      <c r="GP43" s="250"/>
      <c r="GQ43" s="250"/>
      <c r="GR43" s="250"/>
      <c r="GS43" s="250"/>
      <c r="GT43" s="250"/>
      <c r="GU43" s="250"/>
      <c r="GV43" s="250"/>
      <c r="GW43" s="250"/>
      <c r="GX43" s="250"/>
      <c r="GY43" s="250"/>
      <c r="GZ43" s="250"/>
      <c r="HA43" s="250"/>
      <c r="HB43" s="250"/>
      <c r="HC43" s="250"/>
      <c r="HD43" s="250"/>
      <c r="HE43" s="250"/>
      <c r="HF43" s="250"/>
      <c r="HG43" s="250"/>
      <c r="HH43" s="250"/>
      <c r="HI43" s="250"/>
      <c r="HJ43" s="250"/>
      <c r="HK43" s="250"/>
      <c r="HL43" s="250"/>
      <c r="HM43" s="250"/>
      <c r="HN43" s="250"/>
      <c r="HO43" s="250"/>
      <c r="HP43" s="250"/>
      <c r="HQ43" s="250"/>
      <c r="HR43" s="250"/>
      <c r="HS43" s="250"/>
      <c r="HT43" s="250"/>
      <c r="HU43" s="250"/>
      <c r="HV43" s="250"/>
      <c r="HW43" s="250"/>
      <c r="HX43" s="250"/>
      <c r="HY43" s="250"/>
      <c r="HZ43" s="250"/>
      <c r="IA43" s="250"/>
      <c r="IB43" s="250"/>
      <c r="IC43" s="250"/>
      <c r="ID43" s="250"/>
      <c r="IE43" s="250"/>
      <c r="IF43" s="250"/>
      <c r="IG43" s="250"/>
      <c r="IH43" s="250"/>
      <c r="II43" s="250"/>
      <c r="IJ43" s="250"/>
      <c r="IK43" s="250"/>
      <c r="IL43" s="250"/>
      <c r="IM43" s="250"/>
      <c r="IN43" s="250"/>
      <c r="IO43" s="250"/>
      <c r="IP43" s="250"/>
      <c r="IQ43" s="250"/>
      <c r="IR43" s="250"/>
      <c r="IS43" s="250"/>
      <c r="IT43" s="250"/>
      <c r="IU43" s="250"/>
      <c r="IV43" s="250"/>
      <c r="IW43" s="250"/>
      <c r="IX43" s="250"/>
    </row>
    <row r="44" spans="1:258" s="115" customFormat="1" ht="30" customHeight="1">
      <c r="A44" s="85"/>
      <c r="B44" s="909"/>
      <c r="C44" s="1209"/>
      <c r="D44" s="1206"/>
      <c r="E44" s="1207"/>
      <c r="F44" s="1164" t="s">
        <v>2552</v>
      </c>
      <c r="G44" s="925" t="s">
        <v>2356</v>
      </c>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0"/>
      <c r="BR44" s="250"/>
      <c r="BS44" s="250"/>
      <c r="BT44" s="250"/>
      <c r="BU44" s="250"/>
      <c r="BV44" s="250"/>
      <c r="BW44" s="250"/>
      <c r="BX44" s="250"/>
      <c r="BY44" s="250"/>
      <c r="BZ44" s="250"/>
      <c r="CA44" s="250"/>
      <c r="CB44" s="250"/>
      <c r="CC44" s="250"/>
      <c r="CD44" s="250"/>
      <c r="CE44" s="250"/>
      <c r="CF44" s="250"/>
      <c r="CG44" s="250"/>
      <c r="CH44" s="250"/>
      <c r="CI44" s="250"/>
      <c r="CJ44" s="250"/>
      <c r="CK44" s="250"/>
      <c r="CL44" s="250"/>
      <c r="CM44" s="250"/>
      <c r="CN44" s="250"/>
      <c r="CO44" s="250"/>
      <c r="CP44" s="250"/>
      <c r="CQ44" s="250"/>
      <c r="CR44" s="250"/>
      <c r="CS44" s="250"/>
      <c r="CT44" s="250"/>
      <c r="CU44" s="250"/>
      <c r="CV44" s="250"/>
      <c r="CW44" s="250"/>
      <c r="CX44" s="250"/>
      <c r="CY44" s="250"/>
      <c r="CZ44" s="250"/>
      <c r="DA44" s="250"/>
      <c r="DB44" s="250"/>
      <c r="DC44" s="250"/>
      <c r="DD44" s="250"/>
      <c r="DE44" s="250"/>
      <c r="DF44" s="250"/>
      <c r="DG44" s="250"/>
      <c r="DH44" s="250"/>
      <c r="DI44" s="250"/>
      <c r="DJ44" s="250"/>
      <c r="DK44" s="250"/>
      <c r="DL44" s="250"/>
      <c r="DM44" s="250"/>
      <c r="DN44" s="250"/>
      <c r="DO44" s="250"/>
      <c r="DP44" s="250"/>
      <c r="DQ44" s="250"/>
      <c r="DR44" s="250"/>
      <c r="DS44" s="250"/>
      <c r="DT44" s="250"/>
      <c r="DU44" s="250"/>
      <c r="DV44" s="250"/>
      <c r="DW44" s="250"/>
      <c r="DX44" s="250"/>
      <c r="DY44" s="250"/>
      <c r="DZ44" s="250"/>
      <c r="EA44" s="250"/>
      <c r="EB44" s="250"/>
      <c r="EC44" s="250"/>
      <c r="ED44" s="250"/>
      <c r="EE44" s="250"/>
      <c r="EF44" s="250"/>
      <c r="EG44" s="250"/>
      <c r="EH44" s="250"/>
      <c r="EI44" s="250"/>
      <c r="EJ44" s="250"/>
      <c r="EK44" s="250"/>
      <c r="EL44" s="250"/>
      <c r="EM44" s="250"/>
      <c r="EN44" s="250"/>
      <c r="EO44" s="250"/>
      <c r="EP44" s="250"/>
      <c r="EQ44" s="250"/>
      <c r="ER44" s="250"/>
      <c r="ES44" s="250"/>
      <c r="ET44" s="250"/>
      <c r="EU44" s="250"/>
      <c r="EV44" s="250"/>
      <c r="EW44" s="250"/>
      <c r="EX44" s="250"/>
      <c r="EY44" s="250"/>
      <c r="EZ44" s="250"/>
      <c r="FA44" s="250"/>
      <c r="FB44" s="250"/>
      <c r="FC44" s="250"/>
      <c r="FD44" s="250"/>
      <c r="FE44" s="250"/>
      <c r="FF44" s="250"/>
      <c r="FG44" s="250"/>
      <c r="FH44" s="250"/>
      <c r="FI44" s="250"/>
      <c r="FJ44" s="250"/>
      <c r="FK44" s="250"/>
      <c r="FL44" s="250"/>
      <c r="FM44" s="250"/>
      <c r="FN44" s="250"/>
      <c r="FO44" s="250"/>
      <c r="FP44" s="250"/>
      <c r="FQ44" s="250"/>
      <c r="FR44" s="250"/>
      <c r="FS44" s="250"/>
      <c r="FT44" s="250"/>
      <c r="FU44" s="250"/>
      <c r="FV44" s="250"/>
      <c r="FW44" s="250"/>
      <c r="FX44" s="250"/>
      <c r="FY44" s="250"/>
      <c r="FZ44" s="250"/>
      <c r="GA44" s="250"/>
      <c r="GB44" s="250"/>
      <c r="GC44" s="250"/>
      <c r="GD44" s="250"/>
      <c r="GE44" s="250"/>
      <c r="GF44" s="250"/>
      <c r="GG44" s="250"/>
      <c r="GH44" s="250"/>
      <c r="GI44" s="250"/>
      <c r="GJ44" s="250"/>
      <c r="GK44" s="250"/>
      <c r="GL44" s="250"/>
      <c r="GM44" s="250"/>
      <c r="GN44" s="250"/>
      <c r="GO44" s="250"/>
      <c r="GP44" s="250"/>
      <c r="GQ44" s="250"/>
      <c r="GR44" s="250"/>
      <c r="GS44" s="250"/>
      <c r="GT44" s="250"/>
      <c r="GU44" s="250"/>
      <c r="GV44" s="250"/>
      <c r="GW44" s="250"/>
      <c r="GX44" s="250"/>
      <c r="GY44" s="250"/>
      <c r="GZ44" s="250"/>
      <c r="HA44" s="250"/>
      <c r="HB44" s="250"/>
      <c r="HC44" s="250"/>
      <c r="HD44" s="250"/>
      <c r="HE44" s="250"/>
      <c r="HF44" s="250"/>
      <c r="HG44" s="250"/>
      <c r="HH44" s="250"/>
      <c r="HI44" s="250"/>
      <c r="HJ44" s="250"/>
      <c r="HK44" s="250"/>
      <c r="HL44" s="250"/>
      <c r="HM44" s="250"/>
      <c r="HN44" s="250"/>
      <c r="HO44" s="250"/>
      <c r="HP44" s="250"/>
      <c r="HQ44" s="250"/>
      <c r="HR44" s="250"/>
      <c r="HS44" s="250"/>
      <c r="HT44" s="250"/>
      <c r="HU44" s="250"/>
      <c r="HV44" s="250"/>
      <c r="HW44" s="250"/>
      <c r="HX44" s="250"/>
      <c r="HY44" s="250"/>
      <c r="HZ44" s="250"/>
      <c r="IA44" s="250"/>
      <c r="IB44" s="250"/>
      <c r="IC44" s="250"/>
      <c r="ID44" s="250"/>
      <c r="IE44" s="250"/>
      <c r="IF44" s="250"/>
      <c r="IG44" s="250"/>
      <c r="IH44" s="250"/>
      <c r="II44" s="250"/>
      <c r="IJ44" s="250"/>
      <c r="IK44" s="250"/>
      <c r="IL44" s="250"/>
      <c r="IM44" s="250"/>
      <c r="IN44" s="250"/>
      <c r="IO44" s="250"/>
      <c r="IP44" s="250"/>
      <c r="IQ44" s="250"/>
      <c r="IR44" s="250"/>
      <c r="IS44" s="250"/>
      <c r="IT44" s="250"/>
      <c r="IU44" s="250"/>
      <c r="IV44" s="250"/>
      <c r="IW44" s="250"/>
      <c r="IX44" s="250"/>
    </row>
    <row r="45" spans="1:258" s="115" customFormat="1" ht="30" customHeight="1">
      <c r="A45" s="85"/>
      <c r="B45" s="910"/>
      <c r="C45" s="1210"/>
      <c r="D45" s="1197"/>
      <c r="E45" s="1198"/>
      <c r="F45" s="1164" t="s">
        <v>2552</v>
      </c>
      <c r="G45" s="925" t="s">
        <v>2357</v>
      </c>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c r="BH45" s="250"/>
      <c r="BI45" s="250"/>
      <c r="BJ45" s="250"/>
      <c r="BK45" s="250"/>
      <c r="BL45" s="250"/>
      <c r="BM45" s="250"/>
      <c r="BN45" s="250"/>
      <c r="BO45" s="250"/>
      <c r="BP45" s="250"/>
      <c r="BQ45" s="250"/>
      <c r="BR45" s="250"/>
      <c r="BS45" s="250"/>
      <c r="BT45" s="250"/>
      <c r="BU45" s="250"/>
      <c r="BV45" s="250"/>
      <c r="BW45" s="250"/>
      <c r="BX45" s="250"/>
      <c r="BY45" s="250"/>
      <c r="BZ45" s="250"/>
      <c r="CA45" s="250"/>
      <c r="CB45" s="250"/>
      <c r="CC45" s="250"/>
      <c r="CD45" s="250"/>
      <c r="CE45" s="250"/>
      <c r="CF45" s="250"/>
      <c r="CG45" s="250"/>
      <c r="CH45" s="250"/>
      <c r="CI45" s="250"/>
      <c r="CJ45" s="250"/>
      <c r="CK45" s="250"/>
      <c r="CL45" s="250"/>
      <c r="CM45" s="250"/>
      <c r="CN45" s="250"/>
      <c r="CO45" s="250"/>
      <c r="CP45" s="250"/>
      <c r="CQ45" s="250"/>
      <c r="CR45" s="250"/>
      <c r="CS45" s="250"/>
      <c r="CT45" s="250"/>
      <c r="CU45" s="250"/>
      <c r="CV45" s="250"/>
      <c r="CW45" s="250"/>
      <c r="CX45" s="250"/>
      <c r="CY45" s="250"/>
      <c r="CZ45" s="250"/>
      <c r="DA45" s="250"/>
      <c r="DB45" s="250"/>
      <c r="DC45" s="250"/>
      <c r="DD45" s="250"/>
      <c r="DE45" s="250"/>
      <c r="DF45" s="250"/>
      <c r="DG45" s="250"/>
      <c r="DH45" s="250"/>
      <c r="DI45" s="250"/>
      <c r="DJ45" s="250"/>
      <c r="DK45" s="250"/>
      <c r="DL45" s="250"/>
      <c r="DM45" s="250"/>
      <c r="DN45" s="250"/>
      <c r="DO45" s="250"/>
      <c r="DP45" s="250"/>
      <c r="DQ45" s="250"/>
      <c r="DR45" s="250"/>
      <c r="DS45" s="250"/>
      <c r="DT45" s="250"/>
      <c r="DU45" s="250"/>
      <c r="DV45" s="250"/>
      <c r="DW45" s="250"/>
      <c r="DX45" s="250"/>
      <c r="DY45" s="250"/>
      <c r="DZ45" s="250"/>
      <c r="EA45" s="250"/>
      <c r="EB45" s="250"/>
      <c r="EC45" s="250"/>
      <c r="ED45" s="250"/>
      <c r="EE45" s="250"/>
      <c r="EF45" s="250"/>
      <c r="EG45" s="250"/>
      <c r="EH45" s="250"/>
      <c r="EI45" s="250"/>
      <c r="EJ45" s="250"/>
      <c r="EK45" s="250"/>
      <c r="EL45" s="250"/>
      <c r="EM45" s="250"/>
      <c r="EN45" s="250"/>
      <c r="EO45" s="250"/>
      <c r="EP45" s="250"/>
      <c r="EQ45" s="250"/>
      <c r="ER45" s="250"/>
      <c r="ES45" s="250"/>
      <c r="ET45" s="250"/>
      <c r="EU45" s="250"/>
      <c r="EV45" s="250"/>
      <c r="EW45" s="250"/>
      <c r="EX45" s="250"/>
      <c r="EY45" s="250"/>
      <c r="EZ45" s="250"/>
      <c r="FA45" s="250"/>
      <c r="FB45" s="250"/>
      <c r="FC45" s="250"/>
      <c r="FD45" s="250"/>
      <c r="FE45" s="250"/>
      <c r="FF45" s="250"/>
      <c r="FG45" s="250"/>
      <c r="FH45" s="250"/>
      <c r="FI45" s="250"/>
      <c r="FJ45" s="250"/>
      <c r="FK45" s="250"/>
      <c r="FL45" s="250"/>
      <c r="FM45" s="250"/>
      <c r="FN45" s="250"/>
      <c r="FO45" s="250"/>
      <c r="FP45" s="250"/>
      <c r="FQ45" s="250"/>
      <c r="FR45" s="250"/>
      <c r="FS45" s="250"/>
      <c r="FT45" s="250"/>
      <c r="FU45" s="250"/>
      <c r="FV45" s="250"/>
      <c r="FW45" s="250"/>
      <c r="FX45" s="250"/>
      <c r="FY45" s="250"/>
      <c r="FZ45" s="250"/>
      <c r="GA45" s="250"/>
      <c r="GB45" s="250"/>
      <c r="GC45" s="250"/>
      <c r="GD45" s="250"/>
      <c r="GE45" s="250"/>
      <c r="GF45" s="250"/>
      <c r="GG45" s="250"/>
      <c r="GH45" s="250"/>
      <c r="GI45" s="250"/>
      <c r="GJ45" s="250"/>
      <c r="GK45" s="250"/>
      <c r="GL45" s="250"/>
      <c r="GM45" s="250"/>
      <c r="GN45" s="250"/>
      <c r="GO45" s="250"/>
      <c r="GP45" s="250"/>
      <c r="GQ45" s="250"/>
      <c r="GR45" s="250"/>
      <c r="GS45" s="250"/>
      <c r="GT45" s="250"/>
      <c r="GU45" s="250"/>
      <c r="GV45" s="250"/>
      <c r="GW45" s="250"/>
      <c r="GX45" s="250"/>
      <c r="GY45" s="250"/>
      <c r="GZ45" s="250"/>
      <c r="HA45" s="250"/>
      <c r="HB45" s="250"/>
      <c r="HC45" s="250"/>
      <c r="HD45" s="250"/>
      <c r="HE45" s="250"/>
      <c r="HF45" s="250"/>
      <c r="HG45" s="250"/>
      <c r="HH45" s="250"/>
      <c r="HI45" s="250"/>
      <c r="HJ45" s="250"/>
      <c r="HK45" s="250"/>
      <c r="HL45" s="250"/>
      <c r="HM45" s="250"/>
      <c r="HN45" s="250"/>
      <c r="HO45" s="250"/>
      <c r="HP45" s="250"/>
      <c r="HQ45" s="250"/>
      <c r="HR45" s="250"/>
      <c r="HS45" s="250"/>
      <c r="HT45" s="250"/>
      <c r="HU45" s="250"/>
      <c r="HV45" s="250"/>
      <c r="HW45" s="250"/>
      <c r="HX45" s="250"/>
      <c r="HY45" s="250"/>
      <c r="HZ45" s="250"/>
      <c r="IA45" s="250"/>
      <c r="IB45" s="250"/>
      <c r="IC45" s="250"/>
      <c r="ID45" s="250"/>
      <c r="IE45" s="250"/>
      <c r="IF45" s="250"/>
      <c r="IG45" s="250"/>
      <c r="IH45" s="250"/>
      <c r="II45" s="250"/>
      <c r="IJ45" s="250"/>
      <c r="IK45" s="250"/>
      <c r="IL45" s="250"/>
      <c r="IM45" s="250"/>
      <c r="IN45" s="250"/>
      <c r="IO45" s="250"/>
      <c r="IP45" s="250"/>
      <c r="IQ45" s="250"/>
      <c r="IR45" s="250"/>
      <c r="IS45" s="250"/>
      <c r="IT45" s="250"/>
      <c r="IU45" s="250"/>
      <c r="IV45" s="250"/>
      <c r="IW45" s="250"/>
      <c r="IX45" s="250"/>
    </row>
    <row r="46" spans="1:258" s="115" customFormat="1" ht="28.5" customHeight="1">
      <c r="A46" s="115" t="s">
        <v>2374</v>
      </c>
      <c r="E46" s="449"/>
      <c r="F46" s="449"/>
    </row>
    <row r="47" spans="1:258" s="449" customFormat="1" ht="21" customHeight="1">
      <c r="A47" s="27"/>
      <c r="B47" s="1179" t="s">
        <v>2353</v>
      </c>
      <c r="C47" s="1205"/>
      <c r="D47" s="1179" t="s">
        <v>1163</v>
      </c>
      <c r="E47" s="1205"/>
      <c r="F47" s="907" t="s">
        <v>2340</v>
      </c>
      <c r="G47" s="911" t="s">
        <v>37</v>
      </c>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5"/>
      <c r="AO47" s="425"/>
      <c r="AP47" s="425"/>
      <c r="AQ47" s="425"/>
      <c r="AR47" s="425"/>
      <c r="AS47" s="425"/>
      <c r="AT47" s="425"/>
      <c r="AU47" s="425"/>
      <c r="AV47" s="425"/>
      <c r="AW47" s="425"/>
      <c r="AX47" s="425"/>
      <c r="AY47" s="425"/>
      <c r="AZ47" s="425"/>
      <c r="BA47" s="425"/>
      <c r="BB47" s="425"/>
      <c r="BC47" s="425"/>
      <c r="BD47" s="425"/>
      <c r="BE47" s="425"/>
      <c r="BF47" s="425"/>
      <c r="BG47" s="425"/>
      <c r="BH47" s="425"/>
      <c r="BI47" s="425"/>
      <c r="BJ47" s="425"/>
      <c r="BK47" s="425"/>
      <c r="BL47" s="425"/>
      <c r="BM47" s="425"/>
      <c r="BN47" s="425"/>
      <c r="BO47" s="425"/>
      <c r="BP47" s="425"/>
      <c r="BQ47" s="425"/>
      <c r="BR47" s="425"/>
      <c r="BS47" s="425"/>
      <c r="BT47" s="425"/>
      <c r="BU47" s="425"/>
      <c r="BV47" s="425"/>
      <c r="BW47" s="425"/>
      <c r="BX47" s="425"/>
      <c r="BY47" s="425"/>
      <c r="BZ47" s="425"/>
      <c r="CA47" s="425"/>
      <c r="CB47" s="425"/>
      <c r="CC47" s="425"/>
      <c r="CD47" s="425"/>
      <c r="CE47" s="425"/>
      <c r="CF47" s="425"/>
      <c r="CG47" s="425"/>
      <c r="CH47" s="425"/>
      <c r="CI47" s="425"/>
      <c r="CJ47" s="425"/>
      <c r="CK47" s="425"/>
      <c r="CL47" s="425"/>
      <c r="CM47" s="425"/>
      <c r="CN47" s="425"/>
      <c r="CO47" s="425"/>
      <c r="CP47" s="425"/>
      <c r="CQ47" s="425"/>
      <c r="CR47" s="425"/>
      <c r="CS47" s="425"/>
      <c r="CT47" s="425"/>
      <c r="CU47" s="425"/>
      <c r="CV47" s="425"/>
      <c r="CW47" s="425"/>
      <c r="CX47" s="425"/>
      <c r="CY47" s="425"/>
      <c r="CZ47" s="425"/>
      <c r="DA47" s="425"/>
      <c r="DB47" s="425"/>
      <c r="DC47" s="425"/>
      <c r="DD47" s="425"/>
      <c r="DE47" s="425"/>
      <c r="DF47" s="425"/>
      <c r="DG47" s="425"/>
      <c r="DH47" s="425"/>
      <c r="DI47" s="425"/>
      <c r="DJ47" s="425"/>
      <c r="DK47" s="425"/>
      <c r="DL47" s="425"/>
      <c r="DM47" s="425"/>
      <c r="DN47" s="425"/>
      <c r="DO47" s="425"/>
      <c r="DP47" s="425"/>
      <c r="DQ47" s="425"/>
      <c r="DR47" s="425"/>
      <c r="DS47" s="425"/>
      <c r="DT47" s="425"/>
      <c r="DU47" s="425"/>
      <c r="DV47" s="425"/>
      <c r="DW47" s="425"/>
      <c r="DX47" s="425"/>
      <c r="DY47" s="425"/>
      <c r="DZ47" s="425"/>
      <c r="EA47" s="425"/>
      <c r="EB47" s="425"/>
      <c r="EC47" s="425"/>
      <c r="ED47" s="425"/>
      <c r="EE47" s="425"/>
      <c r="EF47" s="425"/>
      <c r="EG47" s="425"/>
      <c r="EH47" s="425"/>
      <c r="EI47" s="425"/>
      <c r="EJ47" s="425"/>
      <c r="EK47" s="425"/>
      <c r="EL47" s="425"/>
      <c r="EM47" s="425"/>
      <c r="EN47" s="425"/>
      <c r="EO47" s="425"/>
      <c r="EP47" s="425"/>
      <c r="EQ47" s="425"/>
      <c r="ER47" s="425"/>
      <c r="ES47" s="425"/>
      <c r="ET47" s="425"/>
      <c r="EU47" s="425"/>
      <c r="EV47" s="425"/>
      <c r="EW47" s="425"/>
      <c r="EX47" s="425"/>
      <c r="EY47" s="425"/>
      <c r="EZ47" s="425"/>
      <c r="FA47" s="425"/>
      <c r="FB47" s="425"/>
      <c r="FC47" s="425"/>
      <c r="FD47" s="425"/>
      <c r="FE47" s="425"/>
      <c r="FF47" s="425"/>
      <c r="FG47" s="425"/>
      <c r="FH47" s="425"/>
      <c r="FI47" s="425"/>
      <c r="FJ47" s="425"/>
      <c r="FK47" s="425"/>
      <c r="FL47" s="425"/>
      <c r="FM47" s="425"/>
      <c r="FN47" s="425"/>
      <c r="FO47" s="425"/>
      <c r="FP47" s="425"/>
      <c r="FQ47" s="425"/>
      <c r="FR47" s="425"/>
      <c r="FS47" s="425"/>
      <c r="FT47" s="425"/>
      <c r="FU47" s="425"/>
      <c r="FV47" s="425"/>
      <c r="FW47" s="425"/>
      <c r="FX47" s="425"/>
      <c r="FY47" s="425"/>
      <c r="FZ47" s="425"/>
      <c r="GA47" s="425"/>
      <c r="GB47" s="425"/>
      <c r="GC47" s="425"/>
      <c r="GD47" s="425"/>
      <c r="GE47" s="425"/>
      <c r="GF47" s="425"/>
      <c r="GG47" s="425"/>
      <c r="GH47" s="425"/>
      <c r="GI47" s="425"/>
      <c r="GJ47" s="425"/>
      <c r="GK47" s="425"/>
      <c r="GL47" s="425"/>
      <c r="GM47" s="425"/>
      <c r="GN47" s="425"/>
      <c r="GO47" s="425"/>
      <c r="GP47" s="425"/>
      <c r="GQ47" s="425"/>
      <c r="GR47" s="425"/>
      <c r="GS47" s="425"/>
      <c r="GT47" s="425"/>
      <c r="GU47" s="425"/>
      <c r="GV47" s="425"/>
      <c r="GW47" s="425"/>
      <c r="GX47" s="425"/>
      <c r="GY47" s="425"/>
      <c r="GZ47" s="425"/>
      <c r="HA47" s="425"/>
      <c r="HB47" s="425"/>
      <c r="HC47" s="425"/>
      <c r="HD47" s="425"/>
      <c r="HE47" s="425"/>
      <c r="HF47" s="425"/>
      <c r="HG47" s="425"/>
      <c r="HH47" s="425"/>
      <c r="HI47" s="425"/>
      <c r="HJ47" s="425"/>
      <c r="HK47" s="425"/>
      <c r="HL47" s="425"/>
      <c r="HM47" s="425"/>
      <c r="HN47" s="425"/>
      <c r="HO47" s="425"/>
      <c r="HP47" s="425"/>
      <c r="HQ47" s="425"/>
      <c r="HR47" s="425"/>
      <c r="HS47" s="425"/>
      <c r="HT47" s="425"/>
      <c r="HU47" s="425"/>
      <c r="HV47" s="425"/>
      <c r="HW47" s="425"/>
      <c r="HX47" s="425"/>
      <c r="HY47" s="425"/>
      <c r="HZ47" s="425"/>
      <c r="IA47" s="425"/>
      <c r="IB47" s="425"/>
      <c r="IC47" s="425"/>
      <c r="ID47" s="425"/>
      <c r="IE47" s="425"/>
      <c r="IF47" s="425"/>
      <c r="IG47" s="425"/>
      <c r="IH47" s="425"/>
      <c r="II47" s="425"/>
      <c r="IJ47" s="425"/>
      <c r="IK47" s="425"/>
      <c r="IL47" s="425"/>
      <c r="IM47" s="425"/>
      <c r="IN47" s="425"/>
      <c r="IO47" s="425"/>
      <c r="IP47" s="425"/>
      <c r="IQ47" s="425"/>
      <c r="IR47" s="425"/>
      <c r="IS47" s="425"/>
      <c r="IT47" s="425"/>
      <c r="IU47" s="425"/>
      <c r="IV47" s="425"/>
      <c r="IW47" s="425"/>
      <c r="IX47" s="425"/>
    </row>
    <row r="48" spans="1:258" s="449" customFormat="1" ht="34.5" customHeight="1">
      <c r="A48" s="85"/>
      <c r="B48" s="1177" t="s">
        <v>2375</v>
      </c>
      <c r="C48" s="1178"/>
      <c r="D48" s="1193" t="s">
        <v>1164</v>
      </c>
      <c r="E48" s="1194"/>
      <c r="F48" s="1167" t="s">
        <v>2551</v>
      </c>
      <c r="G48" s="924" t="s">
        <v>2388</v>
      </c>
      <c r="I48" s="425"/>
      <c r="J48" s="425"/>
      <c r="K48" s="425"/>
      <c r="L48" s="425"/>
      <c r="M48" s="425"/>
      <c r="N48" s="425"/>
      <c r="O48" s="425"/>
      <c r="P48" s="425"/>
      <c r="Q48" s="425"/>
      <c r="R48" s="425"/>
      <c r="S48" s="425"/>
      <c r="T48" s="425"/>
      <c r="U48" s="425"/>
      <c r="V48" s="425"/>
      <c r="W48" s="425"/>
      <c r="X48" s="425"/>
      <c r="Y48" s="425"/>
      <c r="Z48" s="425"/>
      <c r="AA48" s="425"/>
      <c r="AB48" s="425"/>
      <c r="AC48" s="425"/>
      <c r="AD48" s="425"/>
      <c r="AE48" s="425"/>
      <c r="AF48" s="425"/>
      <c r="AG48" s="425"/>
      <c r="AH48" s="425"/>
      <c r="AI48" s="425"/>
      <c r="AJ48" s="425"/>
      <c r="AK48" s="425"/>
      <c r="AL48" s="425"/>
      <c r="AM48" s="425"/>
      <c r="AN48" s="425"/>
      <c r="AO48" s="425"/>
      <c r="AP48" s="425"/>
      <c r="AQ48" s="425"/>
      <c r="AR48" s="425"/>
      <c r="AS48" s="425"/>
      <c r="AT48" s="425"/>
      <c r="AU48" s="425"/>
      <c r="AV48" s="425"/>
      <c r="AW48" s="425"/>
      <c r="AX48" s="425"/>
      <c r="AY48" s="425"/>
      <c r="AZ48" s="425"/>
      <c r="BA48" s="425"/>
      <c r="BB48" s="425"/>
      <c r="BC48" s="425"/>
      <c r="BD48" s="425"/>
      <c r="BE48" s="425"/>
      <c r="BF48" s="425"/>
      <c r="BG48" s="425"/>
      <c r="BH48" s="425"/>
      <c r="BI48" s="425"/>
      <c r="BJ48" s="425"/>
      <c r="BK48" s="425"/>
      <c r="BL48" s="425"/>
      <c r="BM48" s="425"/>
      <c r="BN48" s="425"/>
      <c r="BO48" s="425"/>
      <c r="BP48" s="425"/>
      <c r="BQ48" s="425"/>
      <c r="BR48" s="425"/>
      <c r="BS48" s="425"/>
      <c r="BT48" s="425"/>
      <c r="BU48" s="425"/>
      <c r="BV48" s="425"/>
      <c r="BW48" s="425"/>
      <c r="BX48" s="425"/>
      <c r="BY48" s="425"/>
      <c r="BZ48" s="425"/>
      <c r="CA48" s="425"/>
      <c r="CB48" s="425"/>
      <c r="CC48" s="425"/>
      <c r="CD48" s="425"/>
      <c r="CE48" s="425"/>
      <c r="CF48" s="425"/>
      <c r="CG48" s="425"/>
      <c r="CH48" s="425"/>
      <c r="CI48" s="425"/>
      <c r="CJ48" s="425"/>
      <c r="CK48" s="425"/>
      <c r="CL48" s="425"/>
      <c r="CM48" s="425"/>
      <c r="CN48" s="425"/>
      <c r="CO48" s="425"/>
      <c r="CP48" s="425"/>
      <c r="CQ48" s="425"/>
      <c r="CR48" s="425"/>
      <c r="CS48" s="425"/>
      <c r="CT48" s="425"/>
      <c r="CU48" s="425"/>
      <c r="CV48" s="425"/>
      <c r="CW48" s="425"/>
      <c r="CX48" s="425"/>
      <c r="CY48" s="425"/>
      <c r="CZ48" s="425"/>
      <c r="DA48" s="425"/>
      <c r="DB48" s="425"/>
      <c r="DC48" s="425"/>
      <c r="DD48" s="425"/>
      <c r="DE48" s="425"/>
      <c r="DF48" s="425"/>
      <c r="DG48" s="425"/>
      <c r="DH48" s="425"/>
      <c r="DI48" s="425"/>
      <c r="DJ48" s="425"/>
      <c r="DK48" s="425"/>
      <c r="DL48" s="425"/>
      <c r="DM48" s="425"/>
      <c r="DN48" s="425"/>
      <c r="DO48" s="425"/>
      <c r="DP48" s="425"/>
      <c r="DQ48" s="425"/>
      <c r="DR48" s="425"/>
      <c r="DS48" s="425"/>
      <c r="DT48" s="425"/>
      <c r="DU48" s="425"/>
      <c r="DV48" s="425"/>
      <c r="DW48" s="425"/>
      <c r="DX48" s="425"/>
      <c r="DY48" s="425"/>
      <c r="DZ48" s="425"/>
      <c r="EA48" s="425"/>
      <c r="EB48" s="425"/>
      <c r="EC48" s="425"/>
      <c r="ED48" s="425"/>
      <c r="EE48" s="425"/>
      <c r="EF48" s="425"/>
      <c r="EG48" s="425"/>
      <c r="EH48" s="425"/>
      <c r="EI48" s="425"/>
      <c r="EJ48" s="425"/>
      <c r="EK48" s="425"/>
      <c r="EL48" s="425"/>
      <c r="EM48" s="425"/>
      <c r="EN48" s="425"/>
      <c r="EO48" s="425"/>
      <c r="EP48" s="425"/>
      <c r="EQ48" s="425"/>
      <c r="ER48" s="425"/>
      <c r="ES48" s="425"/>
      <c r="ET48" s="425"/>
      <c r="EU48" s="425"/>
      <c r="EV48" s="425"/>
      <c r="EW48" s="425"/>
      <c r="EX48" s="425"/>
      <c r="EY48" s="425"/>
      <c r="EZ48" s="425"/>
      <c r="FA48" s="425"/>
      <c r="FB48" s="425"/>
      <c r="FC48" s="425"/>
      <c r="FD48" s="425"/>
      <c r="FE48" s="425"/>
      <c r="FF48" s="425"/>
      <c r="FG48" s="425"/>
      <c r="FH48" s="425"/>
      <c r="FI48" s="425"/>
      <c r="FJ48" s="425"/>
      <c r="FK48" s="425"/>
      <c r="FL48" s="425"/>
      <c r="FM48" s="425"/>
      <c r="FN48" s="425"/>
      <c r="FO48" s="425"/>
      <c r="FP48" s="425"/>
      <c r="FQ48" s="425"/>
      <c r="FR48" s="425"/>
      <c r="FS48" s="425"/>
      <c r="FT48" s="425"/>
      <c r="FU48" s="425"/>
      <c r="FV48" s="425"/>
      <c r="FW48" s="425"/>
      <c r="FX48" s="425"/>
      <c r="FY48" s="425"/>
      <c r="FZ48" s="425"/>
      <c r="GA48" s="425"/>
      <c r="GB48" s="425"/>
      <c r="GC48" s="425"/>
      <c r="GD48" s="425"/>
      <c r="GE48" s="425"/>
      <c r="GF48" s="425"/>
      <c r="GG48" s="425"/>
      <c r="GH48" s="425"/>
      <c r="GI48" s="425"/>
      <c r="GJ48" s="425"/>
      <c r="GK48" s="425"/>
      <c r="GL48" s="425"/>
      <c r="GM48" s="425"/>
      <c r="GN48" s="425"/>
      <c r="GO48" s="425"/>
      <c r="GP48" s="425"/>
      <c r="GQ48" s="425"/>
      <c r="GR48" s="425"/>
      <c r="GS48" s="425"/>
      <c r="GT48" s="425"/>
      <c r="GU48" s="425"/>
      <c r="GV48" s="425"/>
      <c r="GW48" s="425"/>
      <c r="GX48" s="425"/>
      <c r="GY48" s="425"/>
      <c r="GZ48" s="425"/>
      <c r="HA48" s="425"/>
      <c r="HB48" s="425"/>
      <c r="HC48" s="425"/>
      <c r="HD48" s="425"/>
      <c r="HE48" s="425"/>
      <c r="HF48" s="425"/>
      <c r="HG48" s="425"/>
      <c r="HH48" s="425"/>
      <c r="HI48" s="425"/>
      <c r="HJ48" s="425"/>
      <c r="HK48" s="425"/>
      <c r="HL48" s="425"/>
      <c r="HM48" s="425"/>
      <c r="HN48" s="425"/>
      <c r="HO48" s="425"/>
      <c r="HP48" s="425"/>
      <c r="HQ48" s="425"/>
      <c r="HR48" s="425"/>
      <c r="HS48" s="425"/>
      <c r="HT48" s="425"/>
      <c r="HU48" s="425"/>
      <c r="HV48" s="425"/>
      <c r="HW48" s="425"/>
      <c r="HX48" s="425"/>
      <c r="HY48" s="425"/>
      <c r="HZ48" s="425"/>
      <c r="IA48" s="425"/>
      <c r="IB48" s="425"/>
      <c r="IC48" s="425"/>
      <c r="ID48" s="425"/>
      <c r="IE48" s="425"/>
      <c r="IF48" s="425"/>
      <c r="IG48" s="425"/>
      <c r="IH48" s="425"/>
      <c r="II48" s="425"/>
      <c r="IJ48" s="425"/>
      <c r="IK48" s="425"/>
      <c r="IL48" s="425"/>
      <c r="IM48" s="425"/>
      <c r="IN48" s="425"/>
      <c r="IO48" s="425"/>
      <c r="IP48" s="425"/>
      <c r="IQ48" s="425"/>
      <c r="IR48" s="425"/>
      <c r="IS48" s="425"/>
      <c r="IT48" s="425"/>
      <c r="IU48" s="425"/>
      <c r="IV48" s="425"/>
      <c r="IW48" s="425"/>
      <c r="IX48" s="425"/>
    </row>
    <row r="49" spans="1:258" s="449" customFormat="1" ht="34.5" customHeight="1">
      <c r="A49" s="85"/>
      <c r="B49" s="1177" t="s">
        <v>2376</v>
      </c>
      <c r="C49" s="1178"/>
      <c r="D49" s="1193" t="s">
        <v>1165</v>
      </c>
      <c r="E49" s="1194"/>
      <c r="F49" s="1167" t="s">
        <v>2553</v>
      </c>
      <c r="G49" s="925" t="s">
        <v>2387</v>
      </c>
      <c r="I49" s="425"/>
      <c r="J49" s="425"/>
      <c r="K49" s="425"/>
      <c r="L49" s="425"/>
      <c r="M49" s="425"/>
      <c r="N49" s="425"/>
      <c r="O49" s="425"/>
      <c r="P49" s="425"/>
      <c r="Q49" s="425"/>
      <c r="R49" s="425"/>
      <c r="S49" s="425"/>
      <c r="T49" s="425"/>
      <c r="U49" s="425"/>
      <c r="V49" s="425"/>
      <c r="W49" s="425"/>
      <c r="X49" s="425"/>
      <c r="Y49" s="425"/>
      <c r="Z49" s="425"/>
      <c r="AA49" s="425"/>
      <c r="AB49" s="425"/>
      <c r="AC49" s="425"/>
      <c r="AD49" s="425"/>
      <c r="AE49" s="425"/>
      <c r="AF49" s="425"/>
      <c r="AG49" s="425"/>
      <c r="AH49" s="425"/>
      <c r="AI49" s="425"/>
      <c r="AJ49" s="425"/>
      <c r="AK49" s="425"/>
      <c r="AL49" s="425"/>
      <c r="AM49" s="425"/>
      <c r="AN49" s="425"/>
      <c r="AO49" s="425"/>
      <c r="AP49" s="425"/>
      <c r="AQ49" s="425"/>
      <c r="AR49" s="425"/>
      <c r="AS49" s="425"/>
      <c r="AT49" s="425"/>
      <c r="AU49" s="425"/>
      <c r="AV49" s="425"/>
      <c r="AW49" s="425"/>
      <c r="AX49" s="425"/>
      <c r="AY49" s="425"/>
      <c r="AZ49" s="425"/>
      <c r="BA49" s="425"/>
      <c r="BB49" s="425"/>
      <c r="BC49" s="425"/>
      <c r="BD49" s="425"/>
      <c r="BE49" s="425"/>
      <c r="BF49" s="425"/>
      <c r="BG49" s="425"/>
      <c r="BH49" s="425"/>
      <c r="BI49" s="425"/>
      <c r="BJ49" s="425"/>
      <c r="BK49" s="425"/>
      <c r="BL49" s="425"/>
      <c r="BM49" s="425"/>
      <c r="BN49" s="425"/>
      <c r="BO49" s="425"/>
      <c r="BP49" s="425"/>
      <c r="BQ49" s="425"/>
      <c r="BR49" s="425"/>
      <c r="BS49" s="425"/>
      <c r="BT49" s="425"/>
      <c r="BU49" s="425"/>
      <c r="BV49" s="425"/>
      <c r="BW49" s="425"/>
      <c r="BX49" s="425"/>
      <c r="BY49" s="425"/>
      <c r="BZ49" s="425"/>
      <c r="CA49" s="425"/>
      <c r="CB49" s="425"/>
      <c r="CC49" s="425"/>
      <c r="CD49" s="425"/>
      <c r="CE49" s="425"/>
      <c r="CF49" s="425"/>
      <c r="CG49" s="425"/>
      <c r="CH49" s="425"/>
      <c r="CI49" s="425"/>
      <c r="CJ49" s="425"/>
      <c r="CK49" s="425"/>
      <c r="CL49" s="425"/>
      <c r="CM49" s="425"/>
      <c r="CN49" s="425"/>
      <c r="CO49" s="425"/>
      <c r="CP49" s="425"/>
      <c r="CQ49" s="425"/>
      <c r="CR49" s="425"/>
      <c r="CS49" s="425"/>
      <c r="CT49" s="425"/>
      <c r="CU49" s="425"/>
      <c r="CV49" s="425"/>
      <c r="CW49" s="425"/>
      <c r="CX49" s="425"/>
      <c r="CY49" s="425"/>
      <c r="CZ49" s="425"/>
      <c r="DA49" s="425"/>
      <c r="DB49" s="425"/>
      <c r="DC49" s="425"/>
      <c r="DD49" s="425"/>
      <c r="DE49" s="425"/>
      <c r="DF49" s="425"/>
      <c r="DG49" s="425"/>
      <c r="DH49" s="425"/>
      <c r="DI49" s="425"/>
      <c r="DJ49" s="425"/>
      <c r="DK49" s="425"/>
      <c r="DL49" s="425"/>
      <c r="DM49" s="425"/>
      <c r="DN49" s="425"/>
      <c r="DO49" s="425"/>
      <c r="DP49" s="425"/>
      <c r="DQ49" s="425"/>
      <c r="DR49" s="425"/>
      <c r="DS49" s="425"/>
      <c r="DT49" s="425"/>
      <c r="DU49" s="425"/>
      <c r="DV49" s="425"/>
      <c r="DW49" s="425"/>
      <c r="DX49" s="425"/>
      <c r="DY49" s="425"/>
      <c r="DZ49" s="425"/>
      <c r="EA49" s="425"/>
      <c r="EB49" s="425"/>
      <c r="EC49" s="425"/>
      <c r="ED49" s="425"/>
      <c r="EE49" s="425"/>
      <c r="EF49" s="425"/>
      <c r="EG49" s="425"/>
      <c r="EH49" s="425"/>
      <c r="EI49" s="425"/>
      <c r="EJ49" s="425"/>
      <c r="EK49" s="425"/>
      <c r="EL49" s="425"/>
      <c r="EM49" s="425"/>
      <c r="EN49" s="425"/>
      <c r="EO49" s="425"/>
      <c r="EP49" s="425"/>
      <c r="EQ49" s="425"/>
      <c r="ER49" s="425"/>
      <c r="ES49" s="425"/>
      <c r="ET49" s="425"/>
      <c r="EU49" s="425"/>
      <c r="EV49" s="425"/>
      <c r="EW49" s="425"/>
      <c r="EX49" s="425"/>
      <c r="EY49" s="425"/>
      <c r="EZ49" s="425"/>
      <c r="FA49" s="425"/>
      <c r="FB49" s="425"/>
      <c r="FC49" s="425"/>
      <c r="FD49" s="425"/>
      <c r="FE49" s="425"/>
      <c r="FF49" s="425"/>
      <c r="FG49" s="425"/>
      <c r="FH49" s="425"/>
      <c r="FI49" s="425"/>
      <c r="FJ49" s="425"/>
      <c r="FK49" s="425"/>
      <c r="FL49" s="425"/>
      <c r="FM49" s="425"/>
      <c r="FN49" s="425"/>
      <c r="FO49" s="425"/>
      <c r="FP49" s="425"/>
      <c r="FQ49" s="425"/>
      <c r="FR49" s="425"/>
      <c r="FS49" s="425"/>
      <c r="FT49" s="425"/>
      <c r="FU49" s="425"/>
      <c r="FV49" s="425"/>
      <c r="FW49" s="425"/>
      <c r="FX49" s="425"/>
      <c r="FY49" s="425"/>
      <c r="FZ49" s="425"/>
      <c r="GA49" s="425"/>
      <c r="GB49" s="425"/>
      <c r="GC49" s="425"/>
      <c r="GD49" s="425"/>
      <c r="GE49" s="425"/>
      <c r="GF49" s="425"/>
      <c r="GG49" s="425"/>
      <c r="GH49" s="425"/>
      <c r="GI49" s="425"/>
      <c r="GJ49" s="425"/>
      <c r="GK49" s="425"/>
      <c r="GL49" s="425"/>
      <c r="GM49" s="425"/>
      <c r="GN49" s="425"/>
      <c r="GO49" s="425"/>
      <c r="GP49" s="425"/>
      <c r="GQ49" s="425"/>
      <c r="GR49" s="425"/>
      <c r="GS49" s="425"/>
      <c r="GT49" s="425"/>
      <c r="GU49" s="425"/>
      <c r="GV49" s="425"/>
      <c r="GW49" s="425"/>
      <c r="GX49" s="425"/>
      <c r="GY49" s="425"/>
      <c r="GZ49" s="425"/>
      <c r="HA49" s="425"/>
      <c r="HB49" s="425"/>
      <c r="HC49" s="425"/>
      <c r="HD49" s="425"/>
      <c r="HE49" s="425"/>
      <c r="HF49" s="425"/>
      <c r="HG49" s="425"/>
      <c r="HH49" s="425"/>
      <c r="HI49" s="425"/>
      <c r="HJ49" s="425"/>
      <c r="HK49" s="425"/>
      <c r="HL49" s="425"/>
      <c r="HM49" s="425"/>
      <c r="HN49" s="425"/>
      <c r="HO49" s="425"/>
      <c r="HP49" s="425"/>
      <c r="HQ49" s="425"/>
      <c r="HR49" s="425"/>
      <c r="HS49" s="425"/>
      <c r="HT49" s="425"/>
      <c r="HU49" s="425"/>
      <c r="HV49" s="425"/>
      <c r="HW49" s="425"/>
      <c r="HX49" s="425"/>
      <c r="HY49" s="425"/>
      <c r="HZ49" s="425"/>
      <c r="IA49" s="425"/>
      <c r="IB49" s="425"/>
      <c r="IC49" s="425"/>
      <c r="ID49" s="425"/>
      <c r="IE49" s="425"/>
      <c r="IF49" s="425"/>
      <c r="IG49" s="425"/>
      <c r="IH49" s="425"/>
      <c r="II49" s="425"/>
      <c r="IJ49" s="425"/>
      <c r="IK49" s="425"/>
      <c r="IL49" s="425"/>
      <c r="IM49" s="425"/>
      <c r="IN49" s="425"/>
      <c r="IO49" s="425"/>
      <c r="IP49" s="425"/>
      <c r="IQ49" s="425"/>
      <c r="IR49" s="425"/>
      <c r="IS49" s="425"/>
      <c r="IT49" s="425"/>
      <c r="IU49" s="425"/>
      <c r="IV49" s="425"/>
      <c r="IW49" s="425"/>
      <c r="IX49" s="425"/>
    </row>
    <row r="50" spans="1:258" s="449" customFormat="1" ht="34.5" customHeight="1">
      <c r="A50" s="85"/>
      <c r="B50" s="1177" t="s">
        <v>2377</v>
      </c>
      <c r="C50" s="1178"/>
      <c r="D50" s="1193" t="s">
        <v>1166</v>
      </c>
      <c r="E50" s="1194"/>
      <c r="F50" s="1167" t="s">
        <v>2553</v>
      </c>
      <c r="G50" s="925" t="s">
        <v>2386</v>
      </c>
      <c r="I50" s="425"/>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425"/>
      <c r="AK50" s="425"/>
      <c r="AL50" s="425"/>
      <c r="AM50" s="425"/>
      <c r="AN50" s="425"/>
      <c r="AO50" s="425"/>
      <c r="AP50" s="425"/>
      <c r="AQ50" s="425"/>
      <c r="AR50" s="425"/>
      <c r="AS50" s="425"/>
      <c r="AT50" s="425"/>
      <c r="AU50" s="425"/>
      <c r="AV50" s="425"/>
      <c r="AW50" s="425"/>
      <c r="AX50" s="425"/>
      <c r="AY50" s="425"/>
      <c r="AZ50" s="425"/>
      <c r="BA50" s="425"/>
      <c r="BB50" s="425"/>
      <c r="BC50" s="425"/>
      <c r="BD50" s="425"/>
      <c r="BE50" s="425"/>
      <c r="BF50" s="425"/>
      <c r="BG50" s="425"/>
      <c r="BH50" s="425"/>
      <c r="BI50" s="425"/>
      <c r="BJ50" s="425"/>
      <c r="BK50" s="425"/>
      <c r="BL50" s="425"/>
      <c r="BM50" s="425"/>
      <c r="BN50" s="425"/>
      <c r="BO50" s="425"/>
      <c r="BP50" s="425"/>
      <c r="BQ50" s="425"/>
      <c r="BR50" s="425"/>
      <c r="BS50" s="425"/>
      <c r="BT50" s="425"/>
      <c r="BU50" s="425"/>
      <c r="BV50" s="425"/>
      <c r="BW50" s="425"/>
      <c r="BX50" s="425"/>
      <c r="BY50" s="425"/>
      <c r="BZ50" s="425"/>
      <c r="CA50" s="425"/>
      <c r="CB50" s="425"/>
      <c r="CC50" s="425"/>
      <c r="CD50" s="425"/>
      <c r="CE50" s="425"/>
      <c r="CF50" s="425"/>
      <c r="CG50" s="425"/>
      <c r="CH50" s="425"/>
      <c r="CI50" s="425"/>
      <c r="CJ50" s="425"/>
      <c r="CK50" s="425"/>
      <c r="CL50" s="425"/>
      <c r="CM50" s="425"/>
      <c r="CN50" s="425"/>
      <c r="CO50" s="425"/>
      <c r="CP50" s="425"/>
      <c r="CQ50" s="425"/>
      <c r="CR50" s="425"/>
      <c r="CS50" s="425"/>
      <c r="CT50" s="425"/>
      <c r="CU50" s="425"/>
      <c r="CV50" s="425"/>
      <c r="CW50" s="425"/>
      <c r="CX50" s="425"/>
      <c r="CY50" s="425"/>
      <c r="CZ50" s="425"/>
      <c r="DA50" s="425"/>
      <c r="DB50" s="425"/>
      <c r="DC50" s="425"/>
      <c r="DD50" s="425"/>
      <c r="DE50" s="425"/>
      <c r="DF50" s="425"/>
      <c r="DG50" s="425"/>
      <c r="DH50" s="425"/>
      <c r="DI50" s="425"/>
      <c r="DJ50" s="425"/>
      <c r="DK50" s="425"/>
      <c r="DL50" s="425"/>
      <c r="DM50" s="425"/>
      <c r="DN50" s="425"/>
      <c r="DO50" s="425"/>
      <c r="DP50" s="425"/>
      <c r="DQ50" s="425"/>
      <c r="DR50" s="425"/>
      <c r="DS50" s="425"/>
      <c r="DT50" s="425"/>
      <c r="DU50" s="425"/>
      <c r="DV50" s="425"/>
      <c r="DW50" s="425"/>
      <c r="DX50" s="425"/>
      <c r="DY50" s="425"/>
      <c r="DZ50" s="425"/>
      <c r="EA50" s="425"/>
      <c r="EB50" s="425"/>
      <c r="EC50" s="425"/>
      <c r="ED50" s="425"/>
      <c r="EE50" s="425"/>
      <c r="EF50" s="425"/>
      <c r="EG50" s="425"/>
      <c r="EH50" s="425"/>
      <c r="EI50" s="425"/>
      <c r="EJ50" s="425"/>
      <c r="EK50" s="425"/>
      <c r="EL50" s="425"/>
      <c r="EM50" s="425"/>
      <c r="EN50" s="425"/>
      <c r="EO50" s="425"/>
      <c r="EP50" s="425"/>
      <c r="EQ50" s="425"/>
      <c r="ER50" s="425"/>
      <c r="ES50" s="425"/>
      <c r="ET50" s="425"/>
      <c r="EU50" s="425"/>
      <c r="EV50" s="425"/>
      <c r="EW50" s="425"/>
      <c r="EX50" s="425"/>
      <c r="EY50" s="425"/>
      <c r="EZ50" s="425"/>
      <c r="FA50" s="425"/>
      <c r="FB50" s="425"/>
      <c r="FC50" s="425"/>
      <c r="FD50" s="425"/>
      <c r="FE50" s="425"/>
      <c r="FF50" s="425"/>
      <c r="FG50" s="425"/>
      <c r="FH50" s="425"/>
      <c r="FI50" s="425"/>
      <c r="FJ50" s="425"/>
      <c r="FK50" s="425"/>
      <c r="FL50" s="425"/>
      <c r="FM50" s="425"/>
      <c r="FN50" s="425"/>
      <c r="FO50" s="425"/>
      <c r="FP50" s="425"/>
      <c r="FQ50" s="425"/>
      <c r="FR50" s="425"/>
      <c r="FS50" s="425"/>
      <c r="FT50" s="425"/>
      <c r="FU50" s="425"/>
      <c r="FV50" s="425"/>
      <c r="FW50" s="425"/>
      <c r="FX50" s="425"/>
      <c r="FY50" s="425"/>
      <c r="FZ50" s="425"/>
      <c r="GA50" s="425"/>
      <c r="GB50" s="425"/>
      <c r="GC50" s="425"/>
      <c r="GD50" s="425"/>
      <c r="GE50" s="425"/>
      <c r="GF50" s="425"/>
      <c r="GG50" s="425"/>
      <c r="GH50" s="425"/>
      <c r="GI50" s="425"/>
      <c r="GJ50" s="425"/>
      <c r="GK50" s="425"/>
      <c r="GL50" s="425"/>
      <c r="GM50" s="425"/>
      <c r="GN50" s="425"/>
      <c r="GO50" s="425"/>
      <c r="GP50" s="425"/>
      <c r="GQ50" s="425"/>
      <c r="GR50" s="425"/>
      <c r="GS50" s="425"/>
      <c r="GT50" s="425"/>
      <c r="GU50" s="425"/>
      <c r="GV50" s="425"/>
      <c r="GW50" s="425"/>
      <c r="GX50" s="425"/>
      <c r="GY50" s="425"/>
      <c r="GZ50" s="425"/>
      <c r="HA50" s="425"/>
      <c r="HB50" s="425"/>
      <c r="HC50" s="425"/>
      <c r="HD50" s="425"/>
      <c r="HE50" s="425"/>
      <c r="HF50" s="425"/>
      <c r="HG50" s="425"/>
      <c r="HH50" s="425"/>
      <c r="HI50" s="425"/>
      <c r="HJ50" s="425"/>
      <c r="HK50" s="425"/>
      <c r="HL50" s="425"/>
      <c r="HM50" s="425"/>
      <c r="HN50" s="425"/>
      <c r="HO50" s="425"/>
      <c r="HP50" s="425"/>
      <c r="HQ50" s="425"/>
      <c r="HR50" s="425"/>
      <c r="HS50" s="425"/>
      <c r="HT50" s="425"/>
      <c r="HU50" s="425"/>
      <c r="HV50" s="425"/>
      <c r="HW50" s="425"/>
      <c r="HX50" s="425"/>
      <c r="HY50" s="425"/>
      <c r="HZ50" s="425"/>
      <c r="IA50" s="425"/>
      <c r="IB50" s="425"/>
      <c r="IC50" s="425"/>
      <c r="ID50" s="425"/>
      <c r="IE50" s="425"/>
      <c r="IF50" s="425"/>
      <c r="IG50" s="425"/>
      <c r="IH50" s="425"/>
      <c r="II50" s="425"/>
      <c r="IJ50" s="425"/>
      <c r="IK50" s="425"/>
      <c r="IL50" s="425"/>
      <c r="IM50" s="425"/>
      <c r="IN50" s="425"/>
      <c r="IO50" s="425"/>
      <c r="IP50" s="425"/>
      <c r="IQ50" s="425"/>
      <c r="IR50" s="425"/>
      <c r="IS50" s="425"/>
      <c r="IT50" s="425"/>
      <c r="IU50" s="425"/>
      <c r="IV50" s="425"/>
      <c r="IW50" s="425"/>
      <c r="IX50" s="425"/>
    </row>
    <row r="51" spans="1:258" s="449" customFormat="1" ht="34.5" customHeight="1">
      <c r="A51" s="85"/>
      <c r="B51" s="1177" t="s">
        <v>2378</v>
      </c>
      <c r="C51" s="1178"/>
      <c r="D51" s="1193" t="s">
        <v>1167</v>
      </c>
      <c r="E51" s="1194"/>
      <c r="F51" s="1167" t="s">
        <v>2553</v>
      </c>
      <c r="G51" s="925" t="s">
        <v>2385</v>
      </c>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5"/>
      <c r="AK51" s="425"/>
      <c r="AL51" s="425"/>
      <c r="AM51" s="425"/>
      <c r="AN51" s="425"/>
      <c r="AO51" s="425"/>
      <c r="AP51" s="425"/>
      <c r="AQ51" s="425"/>
      <c r="AR51" s="425"/>
      <c r="AS51" s="425"/>
      <c r="AT51" s="425"/>
      <c r="AU51" s="425"/>
      <c r="AV51" s="425"/>
      <c r="AW51" s="425"/>
      <c r="AX51" s="425"/>
      <c r="AY51" s="425"/>
      <c r="AZ51" s="425"/>
      <c r="BA51" s="425"/>
      <c r="BB51" s="425"/>
      <c r="BC51" s="425"/>
      <c r="BD51" s="425"/>
      <c r="BE51" s="425"/>
      <c r="BF51" s="425"/>
      <c r="BG51" s="425"/>
      <c r="BH51" s="425"/>
      <c r="BI51" s="425"/>
      <c r="BJ51" s="425"/>
      <c r="BK51" s="425"/>
      <c r="BL51" s="425"/>
      <c r="BM51" s="425"/>
      <c r="BN51" s="425"/>
      <c r="BO51" s="425"/>
      <c r="BP51" s="425"/>
      <c r="BQ51" s="425"/>
      <c r="BR51" s="425"/>
      <c r="BS51" s="425"/>
      <c r="BT51" s="425"/>
      <c r="BU51" s="425"/>
      <c r="BV51" s="425"/>
      <c r="BW51" s="425"/>
      <c r="BX51" s="425"/>
      <c r="BY51" s="425"/>
      <c r="BZ51" s="425"/>
      <c r="CA51" s="425"/>
      <c r="CB51" s="425"/>
      <c r="CC51" s="425"/>
      <c r="CD51" s="425"/>
      <c r="CE51" s="425"/>
      <c r="CF51" s="425"/>
      <c r="CG51" s="425"/>
      <c r="CH51" s="425"/>
      <c r="CI51" s="425"/>
      <c r="CJ51" s="425"/>
      <c r="CK51" s="425"/>
      <c r="CL51" s="425"/>
      <c r="CM51" s="425"/>
      <c r="CN51" s="425"/>
      <c r="CO51" s="425"/>
      <c r="CP51" s="425"/>
      <c r="CQ51" s="425"/>
      <c r="CR51" s="425"/>
      <c r="CS51" s="425"/>
      <c r="CT51" s="425"/>
      <c r="CU51" s="425"/>
      <c r="CV51" s="425"/>
      <c r="CW51" s="425"/>
      <c r="CX51" s="425"/>
      <c r="CY51" s="425"/>
      <c r="CZ51" s="425"/>
      <c r="DA51" s="425"/>
      <c r="DB51" s="425"/>
      <c r="DC51" s="425"/>
      <c r="DD51" s="425"/>
      <c r="DE51" s="425"/>
      <c r="DF51" s="425"/>
      <c r="DG51" s="425"/>
      <c r="DH51" s="425"/>
      <c r="DI51" s="425"/>
      <c r="DJ51" s="425"/>
      <c r="DK51" s="425"/>
      <c r="DL51" s="425"/>
      <c r="DM51" s="425"/>
      <c r="DN51" s="425"/>
      <c r="DO51" s="425"/>
      <c r="DP51" s="425"/>
      <c r="DQ51" s="425"/>
      <c r="DR51" s="425"/>
      <c r="DS51" s="425"/>
      <c r="DT51" s="425"/>
      <c r="DU51" s="425"/>
      <c r="DV51" s="425"/>
      <c r="DW51" s="425"/>
      <c r="DX51" s="425"/>
      <c r="DY51" s="425"/>
      <c r="DZ51" s="425"/>
      <c r="EA51" s="425"/>
      <c r="EB51" s="425"/>
      <c r="EC51" s="425"/>
      <c r="ED51" s="425"/>
      <c r="EE51" s="425"/>
      <c r="EF51" s="425"/>
      <c r="EG51" s="425"/>
      <c r="EH51" s="425"/>
      <c r="EI51" s="425"/>
      <c r="EJ51" s="425"/>
      <c r="EK51" s="425"/>
      <c r="EL51" s="425"/>
      <c r="EM51" s="425"/>
      <c r="EN51" s="425"/>
      <c r="EO51" s="425"/>
      <c r="EP51" s="425"/>
      <c r="EQ51" s="425"/>
      <c r="ER51" s="425"/>
      <c r="ES51" s="425"/>
      <c r="ET51" s="425"/>
      <c r="EU51" s="425"/>
      <c r="EV51" s="425"/>
      <c r="EW51" s="425"/>
      <c r="EX51" s="425"/>
      <c r="EY51" s="425"/>
      <c r="EZ51" s="425"/>
      <c r="FA51" s="425"/>
      <c r="FB51" s="425"/>
      <c r="FC51" s="425"/>
      <c r="FD51" s="425"/>
      <c r="FE51" s="425"/>
      <c r="FF51" s="425"/>
      <c r="FG51" s="425"/>
      <c r="FH51" s="425"/>
      <c r="FI51" s="425"/>
      <c r="FJ51" s="425"/>
      <c r="FK51" s="425"/>
      <c r="FL51" s="425"/>
      <c r="FM51" s="425"/>
      <c r="FN51" s="425"/>
      <c r="FO51" s="425"/>
      <c r="FP51" s="425"/>
      <c r="FQ51" s="425"/>
      <c r="FR51" s="425"/>
      <c r="FS51" s="425"/>
      <c r="FT51" s="425"/>
      <c r="FU51" s="425"/>
      <c r="FV51" s="425"/>
      <c r="FW51" s="425"/>
      <c r="FX51" s="425"/>
      <c r="FY51" s="425"/>
      <c r="FZ51" s="425"/>
      <c r="GA51" s="425"/>
      <c r="GB51" s="425"/>
      <c r="GC51" s="425"/>
      <c r="GD51" s="425"/>
      <c r="GE51" s="425"/>
      <c r="GF51" s="425"/>
      <c r="GG51" s="425"/>
      <c r="GH51" s="425"/>
      <c r="GI51" s="425"/>
      <c r="GJ51" s="425"/>
      <c r="GK51" s="425"/>
      <c r="GL51" s="425"/>
      <c r="GM51" s="425"/>
      <c r="GN51" s="425"/>
      <c r="GO51" s="425"/>
      <c r="GP51" s="425"/>
      <c r="GQ51" s="425"/>
      <c r="GR51" s="425"/>
      <c r="GS51" s="425"/>
      <c r="GT51" s="425"/>
      <c r="GU51" s="425"/>
      <c r="GV51" s="425"/>
      <c r="GW51" s="425"/>
      <c r="GX51" s="425"/>
      <c r="GY51" s="425"/>
      <c r="GZ51" s="425"/>
      <c r="HA51" s="425"/>
      <c r="HB51" s="425"/>
      <c r="HC51" s="425"/>
      <c r="HD51" s="425"/>
      <c r="HE51" s="425"/>
      <c r="HF51" s="425"/>
      <c r="HG51" s="425"/>
      <c r="HH51" s="425"/>
      <c r="HI51" s="425"/>
      <c r="HJ51" s="425"/>
      <c r="HK51" s="425"/>
      <c r="HL51" s="425"/>
      <c r="HM51" s="425"/>
      <c r="HN51" s="425"/>
      <c r="HO51" s="425"/>
      <c r="HP51" s="425"/>
      <c r="HQ51" s="425"/>
      <c r="HR51" s="425"/>
      <c r="HS51" s="425"/>
      <c r="HT51" s="425"/>
      <c r="HU51" s="425"/>
      <c r="HV51" s="425"/>
      <c r="HW51" s="425"/>
      <c r="HX51" s="425"/>
      <c r="HY51" s="425"/>
      <c r="HZ51" s="425"/>
      <c r="IA51" s="425"/>
      <c r="IB51" s="425"/>
      <c r="IC51" s="425"/>
      <c r="ID51" s="425"/>
      <c r="IE51" s="425"/>
      <c r="IF51" s="425"/>
      <c r="IG51" s="425"/>
      <c r="IH51" s="425"/>
      <c r="II51" s="425"/>
      <c r="IJ51" s="425"/>
      <c r="IK51" s="425"/>
      <c r="IL51" s="425"/>
      <c r="IM51" s="425"/>
      <c r="IN51" s="425"/>
      <c r="IO51" s="425"/>
      <c r="IP51" s="425"/>
      <c r="IQ51" s="425"/>
      <c r="IR51" s="425"/>
      <c r="IS51" s="425"/>
      <c r="IT51" s="425"/>
      <c r="IU51" s="425"/>
      <c r="IV51" s="425"/>
      <c r="IW51" s="425"/>
      <c r="IX51" s="425"/>
    </row>
    <row r="52" spans="1:258" s="449" customFormat="1" ht="19.5" customHeight="1">
      <c r="A52" s="85"/>
      <c r="B52" s="1187" t="s">
        <v>2379</v>
      </c>
      <c r="C52" s="1188"/>
      <c r="D52" s="1183" t="s">
        <v>2380</v>
      </c>
      <c r="E52" s="1184"/>
      <c r="F52" s="1181" t="s">
        <v>2551</v>
      </c>
      <c r="G52" s="925" t="s">
        <v>2384</v>
      </c>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5"/>
      <c r="BC52" s="425"/>
      <c r="BD52" s="425"/>
      <c r="BE52" s="425"/>
      <c r="BF52" s="425"/>
      <c r="BG52" s="425"/>
      <c r="BH52" s="425"/>
      <c r="BI52" s="425"/>
      <c r="BJ52" s="425"/>
      <c r="BK52" s="425"/>
      <c r="BL52" s="425"/>
      <c r="BM52" s="425"/>
      <c r="BN52" s="425"/>
      <c r="BO52" s="425"/>
      <c r="BP52" s="425"/>
      <c r="BQ52" s="425"/>
      <c r="BR52" s="425"/>
      <c r="BS52" s="425"/>
      <c r="BT52" s="425"/>
      <c r="BU52" s="425"/>
      <c r="BV52" s="425"/>
      <c r="BW52" s="425"/>
      <c r="BX52" s="425"/>
      <c r="BY52" s="425"/>
      <c r="BZ52" s="425"/>
      <c r="CA52" s="425"/>
      <c r="CB52" s="425"/>
      <c r="CC52" s="425"/>
      <c r="CD52" s="425"/>
      <c r="CE52" s="425"/>
      <c r="CF52" s="425"/>
      <c r="CG52" s="425"/>
      <c r="CH52" s="425"/>
      <c r="CI52" s="425"/>
      <c r="CJ52" s="425"/>
      <c r="CK52" s="425"/>
      <c r="CL52" s="425"/>
      <c r="CM52" s="425"/>
      <c r="CN52" s="425"/>
      <c r="CO52" s="425"/>
      <c r="CP52" s="425"/>
      <c r="CQ52" s="425"/>
      <c r="CR52" s="425"/>
      <c r="CS52" s="425"/>
      <c r="CT52" s="425"/>
      <c r="CU52" s="425"/>
      <c r="CV52" s="425"/>
      <c r="CW52" s="425"/>
      <c r="CX52" s="425"/>
      <c r="CY52" s="425"/>
      <c r="CZ52" s="425"/>
      <c r="DA52" s="425"/>
      <c r="DB52" s="425"/>
      <c r="DC52" s="425"/>
      <c r="DD52" s="425"/>
      <c r="DE52" s="425"/>
      <c r="DF52" s="425"/>
      <c r="DG52" s="425"/>
      <c r="DH52" s="425"/>
      <c r="DI52" s="425"/>
      <c r="DJ52" s="425"/>
      <c r="DK52" s="425"/>
      <c r="DL52" s="425"/>
      <c r="DM52" s="425"/>
      <c r="DN52" s="425"/>
      <c r="DO52" s="425"/>
      <c r="DP52" s="425"/>
      <c r="DQ52" s="425"/>
      <c r="DR52" s="425"/>
      <c r="DS52" s="425"/>
      <c r="DT52" s="425"/>
      <c r="DU52" s="425"/>
      <c r="DV52" s="425"/>
      <c r="DW52" s="425"/>
      <c r="DX52" s="425"/>
      <c r="DY52" s="425"/>
      <c r="DZ52" s="425"/>
      <c r="EA52" s="425"/>
      <c r="EB52" s="425"/>
      <c r="EC52" s="425"/>
      <c r="ED52" s="425"/>
      <c r="EE52" s="425"/>
      <c r="EF52" s="425"/>
      <c r="EG52" s="425"/>
      <c r="EH52" s="425"/>
      <c r="EI52" s="425"/>
      <c r="EJ52" s="425"/>
      <c r="EK52" s="425"/>
      <c r="EL52" s="425"/>
      <c r="EM52" s="425"/>
      <c r="EN52" s="425"/>
      <c r="EO52" s="425"/>
      <c r="EP52" s="425"/>
      <c r="EQ52" s="425"/>
      <c r="ER52" s="425"/>
      <c r="ES52" s="425"/>
      <c r="ET52" s="425"/>
      <c r="EU52" s="425"/>
      <c r="EV52" s="425"/>
      <c r="EW52" s="425"/>
      <c r="EX52" s="425"/>
      <c r="EY52" s="425"/>
      <c r="EZ52" s="425"/>
      <c r="FA52" s="425"/>
      <c r="FB52" s="425"/>
      <c r="FC52" s="425"/>
      <c r="FD52" s="425"/>
      <c r="FE52" s="425"/>
      <c r="FF52" s="425"/>
      <c r="FG52" s="425"/>
      <c r="FH52" s="425"/>
      <c r="FI52" s="425"/>
      <c r="FJ52" s="425"/>
      <c r="FK52" s="425"/>
      <c r="FL52" s="425"/>
      <c r="FM52" s="425"/>
      <c r="FN52" s="425"/>
      <c r="FO52" s="425"/>
      <c r="FP52" s="425"/>
      <c r="FQ52" s="425"/>
      <c r="FR52" s="425"/>
      <c r="FS52" s="425"/>
      <c r="FT52" s="425"/>
      <c r="FU52" s="425"/>
      <c r="FV52" s="425"/>
      <c r="FW52" s="425"/>
      <c r="FX52" s="425"/>
      <c r="FY52" s="425"/>
      <c r="FZ52" s="425"/>
      <c r="GA52" s="425"/>
      <c r="GB52" s="425"/>
      <c r="GC52" s="425"/>
      <c r="GD52" s="425"/>
      <c r="GE52" s="425"/>
      <c r="GF52" s="425"/>
      <c r="GG52" s="425"/>
      <c r="GH52" s="425"/>
      <c r="GI52" s="425"/>
      <c r="GJ52" s="425"/>
      <c r="GK52" s="425"/>
      <c r="GL52" s="425"/>
      <c r="GM52" s="425"/>
      <c r="GN52" s="425"/>
      <c r="GO52" s="425"/>
      <c r="GP52" s="425"/>
      <c r="GQ52" s="425"/>
      <c r="GR52" s="425"/>
      <c r="GS52" s="425"/>
      <c r="GT52" s="425"/>
      <c r="GU52" s="425"/>
      <c r="GV52" s="425"/>
      <c r="GW52" s="425"/>
      <c r="GX52" s="425"/>
      <c r="GY52" s="425"/>
      <c r="GZ52" s="425"/>
      <c r="HA52" s="425"/>
      <c r="HB52" s="425"/>
      <c r="HC52" s="425"/>
      <c r="HD52" s="425"/>
      <c r="HE52" s="425"/>
      <c r="HF52" s="425"/>
      <c r="HG52" s="425"/>
      <c r="HH52" s="425"/>
      <c r="HI52" s="425"/>
      <c r="HJ52" s="425"/>
      <c r="HK52" s="425"/>
      <c r="HL52" s="425"/>
      <c r="HM52" s="425"/>
      <c r="HN52" s="425"/>
      <c r="HO52" s="425"/>
      <c r="HP52" s="425"/>
      <c r="HQ52" s="425"/>
      <c r="HR52" s="425"/>
      <c r="HS52" s="425"/>
      <c r="HT52" s="425"/>
      <c r="HU52" s="425"/>
      <c r="HV52" s="425"/>
      <c r="HW52" s="425"/>
      <c r="HX52" s="425"/>
      <c r="HY52" s="425"/>
      <c r="HZ52" s="425"/>
      <c r="IA52" s="425"/>
      <c r="IB52" s="425"/>
      <c r="IC52" s="425"/>
      <c r="ID52" s="425"/>
      <c r="IE52" s="425"/>
      <c r="IF52" s="425"/>
      <c r="IG52" s="425"/>
      <c r="IH52" s="425"/>
      <c r="II52" s="425"/>
      <c r="IJ52" s="425"/>
      <c r="IK52" s="425"/>
      <c r="IL52" s="425"/>
      <c r="IM52" s="425"/>
      <c r="IN52" s="425"/>
      <c r="IO52" s="425"/>
      <c r="IP52" s="425"/>
      <c r="IQ52" s="425"/>
      <c r="IR52" s="425"/>
      <c r="IS52" s="425"/>
      <c r="IT52" s="425"/>
      <c r="IU52" s="425"/>
      <c r="IV52" s="425"/>
      <c r="IW52" s="425"/>
      <c r="IX52" s="425"/>
    </row>
    <row r="53" spans="1:258" s="449" customFormat="1" ht="19.5" customHeight="1">
      <c r="A53" s="85"/>
      <c r="B53" s="1189"/>
      <c r="C53" s="1190"/>
      <c r="D53" s="1185"/>
      <c r="E53" s="1186"/>
      <c r="F53" s="1182"/>
      <c r="G53" s="925" t="s">
        <v>2383</v>
      </c>
      <c r="I53" s="425"/>
      <c r="J53" s="425"/>
      <c r="K53" s="425"/>
      <c r="L53" s="425"/>
      <c r="M53" s="425"/>
      <c r="N53" s="425"/>
      <c r="O53" s="425"/>
      <c r="P53" s="425"/>
      <c r="Q53" s="425"/>
      <c r="R53" s="425"/>
      <c r="S53" s="425"/>
      <c r="T53" s="425"/>
      <c r="U53" s="425"/>
      <c r="V53" s="425"/>
      <c r="W53" s="425"/>
      <c r="X53" s="425"/>
      <c r="Y53" s="425"/>
      <c r="Z53" s="425"/>
      <c r="AA53" s="425"/>
      <c r="AB53" s="425"/>
      <c r="AC53" s="425"/>
      <c r="AD53" s="425"/>
      <c r="AE53" s="425"/>
      <c r="AF53" s="425"/>
      <c r="AG53" s="425"/>
      <c r="AH53" s="425"/>
      <c r="AI53" s="425"/>
      <c r="AJ53" s="425"/>
      <c r="AK53" s="425"/>
      <c r="AL53" s="425"/>
      <c r="AM53" s="425"/>
      <c r="AN53" s="425"/>
      <c r="AO53" s="425"/>
      <c r="AP53" s="425"/>
      <c r="AQ53" s="425"/>
      <c r="AR53" s="425"/>
      <c r="AS53" s="425"/>
      <c r="AT53" s="425"/>
      <c r="AU53" s="425"/>
      <c r="AV53" s="425"/>
      <c r="AW53" s="425"/>
      <c r="AX53" s="425"/>
      <c r="AY53" s="425"/>
      <c r="AZ53" s="425"/>
      <c r="BA53" s="425"/>
      <c r="BB53" s="425"/>
      <c r="BC53" s="425"/>
      <c r="BD53" s="425"/>
      <c r="BE53" s="425"/>
      <c r="BF53" s="425"/>
      <c r="BG53" s="425"/>
      <c r="BH53" s="425"/>
      <c r="BI53" s="425"/>
      <c r="BJ53" s="425"/>
      <c r="BK53" s="425"/>
      <c r="BL53" s="425"/>
      <c r="BM53" s="425"/>
      <c r="BN53" s="425"/>
      <c r="BO53" s="425"/>
      <c r="BP53" s="425"/>
      <c r="BQ53" s="425"/>
      <c r="BR53" s="425"/>
      <c r="BS53" s="425"/>
      <c r="BT53" s="425"/>
      <c r="BU53" s="425"/>
      <c r="BV53" s="425"/>
      <c r="BW53" s="425"/>
      <c r="BX53" s="425"/>
      <c r="BY53" s="425"/>
      <c r="BZ53" s="425"/>
      <c r="CA53" s="425"/>
      <c r="CB53" s="425"/>
      <c r="CC53" s="425"/>
      <c r="CD53" s="425"/>
      <c r="CE53" s="425"/>
      <c r="CF53" s="425"/>
      <c r="CG53" s="425"/>
      <c r="CH53" s="425"/>
      <c r="CI53" s="425"/>
      <c r="CJ53" s="425"/>
      <c r="CK53" s="425"/>
      <c r="CL53" s="425"/>
      <c r="CM53" s="425"/>
      <c r="CN53" s="425"/>
      <c r="CO53" s="425"/>
      <c r="CP53" s="425"/>
      <c r="CQ53" s="425"/>
      <c r="CR53" s="425"/>
      <c r="CS53" s="425"/>
      <c r="CT53" s="425"/>
      <c r="CU53" s="425"/>
      <c r="CV53" s="425"/>
      <c r="CW53" s="425"/>
      <c r="CX53" s="425"/>
      <c r="CY53" s="425"/>
      <c r="CZ53" s="425"/>
      <c r="DA53" s="425"/>
      <c r="DB53" s="425"/>
      <c r="DC53" s="425"/>
      <c r="DD53" s="425"/>
      <c r="DE53" s="425"/>
      <c r="DF53" s="425"/>
      <c r="DG53" s="425"/>
      <c r="DH53" s="425"/>
      <c r="DI53" s="425"/>
      <c r="DJ53" s="425"/>
      <c r="DK53" s="425"/>
      <c r="DL53" s="425"/>
      <c r="DM53" s="425"/>
      <c r="DN53" s="425"/>
      <c r="DO53" s="425"/>
      <c r="DP53" s="425"/>
      <c r="DQ53" s="425"/>
      <c r="DR53" s="425"/>
      <c r="DS53" s="425"/>
      <c r="DT53" s="425"/>
      <c r="DU53" s="425"/>
      <c r="DV53" s="425"/>
      <c r="DW53" s="425"/>
      <c r="DX53" s="425"/>
      <c r="DY53" s="425"/>
      <c r="DZ53" s="425"/>
      <c r="EA53" s="425"/>
      <c r="EB53" s="425"/>
      <c r="EC53" s="425"/>
      <c r="ED53" s="425"/>
      <c r="EE53" s="425"/>
      <c r="EF53" s="425"/>
      <c r="EG53" s="425"/>
      <c r="EH53" s="425"/>
      <c r="EI53" s="425"/>
      <c r="EJ53" s="425"/>
      <c r="EK53" s="425"/>
      <c r="EL53" s="425"/>
      <c r="EM53" s="425"/>
      <c r="EN53" s="425"/>
      <c r="EO53" s="425"/>
      <c r="EP53" s="425"/>
      <c r="EQ53" s="425"/>
      <c r="ER53" s="425"/>
      <c r="ES53" s="425"/>
      <c r="ET53" s="425"/>
      <c r="EU53" s="425"/>
      <c r="EV53" s="425"/>
      <c r="EW53" s="425"/>
      <c r="EX53" s="425"/>
      <c r="EY53" s="425"/>
      <c r="EZ53" s="425"/>
      <c r="FA53" s="425"/>
      <c r="FB53" s="425"/>
      <c r="FC53" s="425"/>
      <c r="FD53" s="425"/>
      <c r="FE53" s="425"/>
      <c r="FF53" s="425"/>
      <c r="FG53" s="425"/>
      <c r="FH53" s="425"/>
      <c r="FI53" s="425"/>
      <c r="FJ53" s="425"/>
      <c r="FK53" s="425"/>
      <c r="FL53" s="425"/>
      <c r="FM53" s="425"/>
      <c r="FN53" s="425"/>
      <c r="FO53" s="425"/>
      <c r="FP53" s="425"/>
      <c r="FQ53" s="425"/>
      <c r="FR53" s="425"/>
      <c r="FS53" s="425"/>
      <c r="FT53" s="425"/>
      <c r="FU53" s="425"/>
      <c r="FV53" s="425"/>
      <c r="FW53" s="425"/>
      <c r="FX53" s="425"/>
      <c r="FY53" s="425"/>
      <c r="FZ53" s="425"/>
      <c r="GA53" s="425"/>
      <c r="GB53" s="425"/>
      <c r="GC53" s="425"/>
      <c r="GD53" s="425"/>
      <c r="GE53" s="425"/>
      <c r="GF53" s="425"/>
      <c r="GG53" s="425"/>
      <c r="GH53" s="425"/>
      <c r="GI53" s="425"/>
      <c r="GJ53" s="425"/>
      <c r="GK53" s="425"/>
      <c r="GL53" s="425"/>
      <c r="GM53" s="425"/>
      <c r="GN53" s="425"/>
      <c r="GO53" s="425"/>
      <c r="GP53" s="425"/>
      <c r="GQ53" s="425"/>
      <c r="GR53" s="425"/>
      <c r="GS53" s="425"/>
      <c r="GT53" s="425"/>
      <c r="GU53" s="425"/>
      <c r="GV53" s="425"/>
      <c r="GW53" s="425"/>
      <c r="GX53" s="425"/>
      <c r="GY53" s="425"/>
      <c r="GZ53" s="425"/>
      <c r="HA53" s="425"/>
      <c r="HB53" s="425"/>
      <c r="HC53" s="425"/>
      <c r="HD53" s="425"/>
      <c r="HE53" s="425"/>
      <c r="HF53" s="425"/>
      <c r="HG53" s="425"/>
      <c r="HH53" s="425"/>
      <c r="HI53" s="425"/>
      <c r="HJ53" s="425"/>
      <c r="HK53" s="425"/>
      <c r="HL53" s="425"/>
      <c r="HM53" s="425"/>
      <c r="HN53" s="425"/>
      <c r="HO53" s="425"/>
      <c r="HP53" s="425"/>
      <c r="HQ53" s="425"/>
      <c r="HR53" s="425"/>
      <c r="HS53" s="425"/>
      <c r="HT53" s="425"/>
      <c r="HU53" s="425"/>
      <c r="HV53" s="425"/>
      <c r="HW53" s="425"/>
      <c r="HX53" s="425"/>
      <c r="HY53" s="425"/>
      <c r="HZ53" s="425"/>
      <c r="IA53" s="425"/>
      <c r="IB53" s="425"/>
      <c r="IC53" s="425"/>
      <c r="ID53" s="425"/>
      <c r="IE53" s="425"/>
      <c r="IF53" s="425"/>
      <c r="IG53" s="425"/>
      <c r="IH53" s="425"/>
      <c r="II53" s="425"/>
      <c r="IJ53" s="425"/>
      <c r="IK53" s="425"/>
      <c r="IL53" s="425"/>
      <c r="IM53" s="425"/>
      <c r="IN53" s="425"/>
      <c r="IO53" s="425"/>
      <c r="IP53" s="425"/>
      <c r="IQ53" s="425"/>
      <c r="IR53" s="425"/>
      <c r="IS53" s="425"/>
      <c r="IT53" s="425"/>
      <c r="IU53" s="425"/>
      <c r="IV53" s="425"/>
      <c r="IW53" s="425"/>
      <c r="IX53" s="425"/>
    </row>
    <row r="54" spans="1:258" s="449" customFormat="1" ht="45" customHeight="1">
      <c r="A54" s="85"/>
      <c r="B54" s="1177" t="s">
        <v>2392</v>
      </c>
      <c r="C54" s="1178"/>
      <c r="D54" s="1193" t="s">
        <v>2389</v>
      </c>
      <c r="E54" s="1194"/>
      <c r="F54" s="1165" t="s">
        <v>2538</v>
      </c>
      <c r="G54" s="925" t="s">
        <v>2425</v>
      </c>
      <c r="I54" s="425"/>
      <c r="J54" s="425"/>
      <c r="K54" s="425"/>
      <c r="L54" s="425"/>
      <c r="M54" s="425"/>
      <c r="N54" s="425"/>
      <c r="O54" s="425"/>
      <c r="P54" s="425"/>
      <c r="Q54" s="425"/>
      <c r="R54" s="425"/>
      <c r="S54" s="425"/>
      <c r="T54" s="425"/>
      <c r="U54" s="425"/>
      <c r="V54" s="425"/>
      <c r="W54" s="425"/>
      <c r="X54" s="425"/>
      <c r="Y54" s="425"/>
      <c r="Z54" s="425"/>
      <c r="AA54" s="425"/>
      <c r="AB54" s="425"/>
      <c r="AC54" s="425"/>
      <c r="AD54" s="425"/>
      <c r="AE54" s="425"/>
      <c r="AF54" s="425"/>
      <c r="AG54" s="425"/>
      <c r="AH54" s="425"/>
      <c r="AI54" s="425"/>
      <c r="AJ54" s="425"/>
      <c r="AK54" s="425"/>
      <c r="AL54" s="425"/>
      <c r="AM54" s="425"/>
      <c r="AN54" s="425"/>
      <c r="AO54" s="425"/>
      <c r="AP54" s="425"/>
      <c r="AQ54" s="425"/>
      <c r="AR54" s="425"/>
      <c r="AS54" s="425"/>
      <c r="AT54" s="425"/>
      <c r="AU54" s="425"/>
      <c r="AV54" s="425"/>
      <c r="AW54" s="425"/>
      <c r="AX54" s="425"/>
      <c r="AY54" s="425"/>
      <c r="AZ54" s="425"/>
      <c r="BA54" s="425"/>
      <c r="BB54" s="425"/>
      <c r="BC54" s="425"/>
      <c r="BD54" s="425"/>
      <c r="BE54" s="425"/>
      <c r="BF54" s="425"/>
      <c r="BG54" s="425"/>
      <c r="BH54" s="425"/>
      <c r="BI54" s="425"/>
      <c r="BJ54" s="425"/>
      <c r="BK54" s="425"/>
      <c r="BL54" s="425"/>
      <c r="BM54" s="425"/>
      <c r="BN54" s="425"/>
      <c r="BO54" s="425"/>
      <c r="BP54" s="425"/>
      <c r="BQ54" s="425"/>
      <c r="BR54" s="425"/>
      <c r="BS54" s="425"/>
      <c r="BT54" s="425"/>
      <c r="BU54" s="425"/>
      <c r="BV54" s="425"/>
      <c r="BW54" s="425"/>
      <c r="BX54" s="425"/>
      <c r="BY54" s="425"/>
      <c r="BZ54" s="425"/>
      <c r="CA54" s="425"/>
      <c r="CB54" s="425"/>
      <c r="CC54" s="425"/>
      <c r="CD54" s="425"/>
      <c r="CE54" s="425"/>
      <c r="CF54" s="425"/>
      <c r="CG54" s="425"/>
      <c r="CH54" s="425"/>
      <c r="CI54" s="425"/>
      <c r="CJ54" s="425"/>
      <c r="CK54" s="425"/>
      <c r="CL54" s="425"/>
      <c r="CM54" s="425"/>
      <c r="CN54" s="425"/>
      <c r="CO54" s="425"/>
      <c r="CP54" s="425"/>
      <c r="CQ54" s="425"/>
      <c r="CR54" s="425"/>
      <c r="CS54" s="425"/>
      <c r="CT54" s="425"/>
      <c r="CU54" s="425"/>
      <c r="CV54" s="425"/>
      <c r="CW54" s="425"/>
      <c r="CX54" s="425"/>
      <c r="CY54" s="425"/>
      <c r="CZ54" s="425"/>
      <c r="DA54" s="425"/>
      <c r="DB54" s="425"/>
      <c r="DC54" s="425"/>
      <c r="DD54" s="425"/>
      <c r="DE54" s="425"/>
      <c r="DF54" s="425"/>
      <c r="DG54" s="425"/>
      <c r="DH54" s="425"/>
      <c r="DI54" s="425"/>
      <c r="DJ54" s="425"/>
      <c r="DK54" s="425"/>
      <c r="DL54" s="425"/>
      <c r="DM54" s="425"/>
      <c r="DN54" s="425"/>
      <c r="DO54" s="425"/>
      <c r="DP54" s="425"/>
      <c r="DQ54" s="425"/>
      <c r="DR54" s="425"/>
      <c r="DS54" s="425"/>
      <c r="DT54" s="425"/>
      <c r="DU54" s="425"/>
      <c r="DV54" s="425"/>
      <c r="DW54" s="425"/>
      <c r="DX54" s="425"/>
      <c r="DY54" s="425"/>
      <c r="DZ54" s="425"/>
      <c r="EA54" s="425"/>
      <c r="EB54" s="425"/>
      <c r="EC54" s="425"/>
      <c r="ED54" s="425"/>
      <c r="EE54" s="425"/>
      <c r="EF54" s="425"/>
      <c r="EG54" s="425"/>
      <c r="EH54" s="425"/>
      <c r="EI54" s="425"/>
      <c r="EJ54" s="425"/>
      <c r="EK54" s="425"/>
      <c r="EL54" s="425"/>
      <c r="EM54" s="425"/>
      <c r="EN54" s="425"/>
      <c r="EO54" s="425"/>
      <c r="EP54" s="425"/>
      <c r="EQ54" s="425"/>
      <c r="ER54" s="425"/>
      <c r="ES54" s="425"/>
      <c r="ET54" s="425"/>
      <c r="EU54" s="425"/>
      <c r="EV54" s="425"/>
      <c r="EW54" s="425"/>
      <c r="EX54" s="425"/>
      <c r="EY54" s="425"/>
      <c r="EZ54" s="425"/>
      <c r="FA54" s="425"/>
      <c r="FB54" s="425"/>
      <c r="FC54" s="425"/>
      <c r="FD54" s="425"/>
      <c r="FE54" s="425"/>
      <c r="FF54" s="425"/>
      <c r="FG54" s="425"/>
      <c r="FH54" s="425"/>
      <c r="FI54" s="425"/>
      <c r="FJ54" s="425"/>
      <c r="FK54" s="425"/>
      <c r="FL54" s="425"/>
      <c r="FM54" s="425"/>
      <c r="FN54" s="425"/>
      <c r="FO54" s="425"/>
      <c r="FP54" s="425"/>
      <c r="FQ54" s="425"/>
      <c r="FR54" s="425"/>
      <c r="FS54" s="425"/>
      <c r="FT54" s="425"/>
      <c r="FU54" s="425"/>
      <c r="FV54" s="425"/>
      <c r="FW54" s="425"/>
      <c r="FX54" s="425"/>
      <c r="FY54" s="425"/>
      <c r="FZ54" s="425"/>
      <c r="GA54" s="425"/>
      <c r="GB54" s="425"/>
      <c r="GC54" s="425"/>
      <c r="GD54" s="425"/>
      <c r="GE54" s="425"/>
      <c r="GF54" s="425"/>
      <c r="GG54" s="425"/>
      <c r="GH54" s="425"/>
      <c r="GI54" s="425"/>
      <c r="GJ54" s="425"/>
      <c r="GK54" s="425"/>
      <c r="GL54" s="425"/>
      <c r="GM54" s="425"/>
      <c r="GN54" s="425"/>
      <c r="GO54" s="425"/>
      <c r="GP54" s="425"/>
      <c r="GQ54" s="425"/>
      <c r="GR54" s="425"/>
      <c r="GS54" s="425"/>
      <c r="GT54" s="425"/>
      <c r="GU54" s="425"/>
      <c r="GV54" s="425"/>
      <c r="GW54" s="425"/>
      <c r="GX54" s="425"/>
      <c r="GY54" s="425"/>
      <c r="GZ54" s="425"/>
      <c r="HA54" s="425"/>
      <c r="HB54" s="425"/>
      <c r="HC54" s="425"/>
      <c r="HD54" s="425"/>
      <c r="HE54" s="425"/>
      <c r="HF54" s="425"/>
      <c r="HG54" s="425"/>
      <c r="HH54" s="425"/>
      <c r="HI54" s="425"/>
      <c r="HJ54" s="425"/>
      <c r="HK54" s="425"/>
      <c r="HL54" s="425"/>
      <c r="HM54" s="425"/>
      <c r="HN54" s="425"/>
      <c r="HO54" s="425"/>
      <c r="HP54" s="425"/>
      <c r="HQ54" s="425"/>
      <c r="HR54" s="425"/>
      <c r="HS54" s="425"/>
      <c r="HT54" s="425"/>
      <c r="HU54" s="425"/>
      <c r="HV54" s="425"/>
      <c r="HW54" s="425"/>
      <c r="HX54" s="425"/>
      <c r="HY54" s="425"/>
      <c r="HZ54" s="425"/>
      <c r="IA54" s="425"/>
      <c r="IB54" s="425"/>
      <c r="IC54" s="425"/>
      <c r="ID54" s="425"/>
      <c r="IE54" s="425"/>
      <c r="IF54" s="425"/>
      <c r="IG54" s="425"/>
      <c r="IH54" s="425"/>
      <c r="II54" s="425"/>
      <c r="IJ54" s="425"/>
      <c r="IK54" s="425"/>
      <c r="IL54" s="425"/>
      <c r="IM54" s="425"/>
      <c r="IN54" s="425"/>
      <c r="IO54" s="425"/>
      <c r="IP54" s="425"/>
      <c r="IQ54" s="425"/>
      <c r="IR54" s="425"/>
      <c r="IS54" s="425"/>
      <c r="IT54" s="425"/>
      <c r="IU54" s="425"/>
      <c r="IV54" s="425"/>
      <c r="IW54" s="425"/>
      <c r="IX54" s="425"/>
    </row>
    <row r="55" spans="1:258" s="449" customFormat="1" ht="42.75" customHeight="1">
      <c r="A55" s="85"/>
      <c r="B55" s="1177" t="s">
        <v>2391</v>
      </c>
      <c r="C55" s="1178"/>
      <c r="D55" s="1191" t="s">
        <v>2393</v>
      </c>
      <c r="E55" s="1192"/>
      <c r="F55" s="1167" t="s">
        <v>2553</v>
      </c>
      <c r="G55" s="925" t="s">
        <v>2390</v>
      </c>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5"/>
      <c r="AW55" s="425"/>
      <c r="AX55" s="425"/>
      <c r="AY55" s="425"/>
      <c r="AZ55" s="425"/>
      <c r="BA55" s="425"/>
      <c r="BB55" s="425"/>
      <c r="BC55" s="425"/>
      <c r="BD55" s="425"/>
      <c r="BE55" s="425"/>
      <c r="BF55" s="425"/>
      <c r="BG55" s="425"/>
      <c r="BH55" s="425"/>
      <c r="BI55" s="425"/>
      <c r="BJ55" s="425"/>
      <c r="BK55" s="425"/>
      <c r="BL55" s="425"/>
      <c r="BM55" s="425"/>
      <c r="BN55" s="425"/>
      <c r="BO55" s="425"/>
      <c r="BP55" s="425"/>
      <c r="BQ55" s="425"/>
      <c r="BR55" s="425"/>
      <c r="BS55" s="425"/>
      <c r="BT55" s="425"/>
      <c r="BU55" s="425"/>
      <c r="BV55" s="425"/>
      <c r="BW55" s="425"/>
      <c r="BX55" s="425"/>
      <c r="BY55" s="425"/>
      <c r="BZ55" s="425"/>
      <c r="CA55" s="425"/>
      <c r="CB55" s="425"/>
      <c r="CC55" s="425"/>
      <c r="CD55" s="425"/>
      <c r="CE55" s="425"/>
      <c r="CF55" s="425"/>
      <c r="CG55" s="425"/>
      <c r="CH55" s="425"/>
      <c r="CI55" s="425"/>
      <c r="CJ55" s="425"/>
      <c r="CK55" s="425"/>
      <c r="CL55" s="425"/>
      <c r="CM55" s="425"/>
      <c r="CN55" s="425"/>
      <c r="CO55" s="425"/>
      <c r="CP55" s="425"/>
      <c r="CQ55" s="425"/>
      <c r="CR55" s="425"/>
      <c r="CS55" s="425"/>
      <c r="CT55" s="425"/>
      <c r="CU55" s="425"/>
      <c r="CV55" s="425"/>
      <c r="CW55" s="425"/>
      <c r="CX55" s="425"/>
      <c r="CY55" s="425"/>
      <c r="CZ55" s="425"/>
      <c r="DA55" s="425"/>
      <c r="DB55" s="425"/>
      <c r="DC55" s="425"/>
      <c r="DD55" s="425"/>
      <c r="DE55" s="425"/>
      <c r="DF55" s="425"/>
      <c r="DG55" s="425"/>
      <c r="DH55" s="425"/>
      <c r="DI55" s="425"/>
      <c r="DJ55" s="425"/>
      <c r="DK55" s="425"/>
      <c r="DL55" s="425"/>
      <c r="DM55" s="425"/>
      <c r="DN55" s="425"/>
      <c r="DO55" s="425"/>
      <c r="DP55" s="425"/>
      <c r="DQ55" s="425"/>
      <c r="DR55" s="425"/>
      <c r="DS55" s="425"/>
      <c r="DT55" s="425"/>
      <c r="DU55" s="425"/>
      <c r="DV55" s="425"/>
      <c r="DW55" s="425"/>
      <c r="DX55" s="425"/>
      <c r="DY55" s="425"/>
      <c r="DZ55" s="425"/>
      <c r="EA55" s="425"/>
      <c r="EB55" s="425"/>
      <c r="EC55" s="425"/>
      <c r="ED55" s="425"/>
      <c r="EE55" s="425"/>
      <c r="EF55" s="425"/>
      <c r="EG55" s="425"/>
      <c r="EH55" s="425"/>
      <c r="EI55" s="425"/>
      <c r="EJ55" s="425"/>
      <c r="EK55" s="425"/>
      <c r="EL55" s="425"/>
      <c r="EM55" s="425"/>
      <c r="EN55" s="425"/>
      <c r="EO55" s="425"/>
      <c r="EP55" s="425"/>
      <c r="EQ55" s="425"/>
      <c r="ER55" s="425"/>
      <c r="ES55" s="425"/>
      <c r="ET55" s="425"/>
      <c r="EU55" s="425"/>
      <c r="EV55" s="425"/>
      <c r="EW55" s="425"/>
      <c r="EX55" s="425"/>
      <c r="EY55" s="425"/>
      <c r="EZ55" s="425"/>
      <c r="FA55" s="425"/>
      <c r="FB55" s="425"/>
      <c r="FC55" s="425"/>
      <c r="FD55" s="425"/>
      <c r="FE55" s="425"/>
      <c r="FF55" s="425"/>
      <c r="FG55" s="425"/>
      <c r="FH55" s="425"/>
      <c r="FI55" s="425"/>
      <c r="FJ55" s="425"/>
      <c r="FK55" s="425"/>
      <c r="FL55" s="425"/>
      <c r="FM55" s="425"/>
      <c r="FN55" s="425"/>
      <c r="FO55" s="425"/>
      <c r="FP55" s="425"/>
      <c r="FQ55" s="425"/>
      <c r="FR55" s="425"/>
      <c r="FS55" s="425"/>
      <c r="FT55" s="425"/>
      <c r="FU55" s="425"/>
      <c r="FV55" s="425"/>
      <c r="FW55" s="425"/>
      <c r="FX55" s="425"/>
      <c r="FY55" s="425"/>
      <c r="FZ55" s="425"/>
      <c r="GA55" s="425"/>
      <c r="GB55" s="425"/>
      <c r="GC55" s="425"/>
      <c r="GD55" s="425"/>
      <c r="GE55" s="425"/>
      <c r="GF55" s="425"/>
      <c r="GG55" s="425"/>
      <c r="GH55" s="425"/>
      <c r="GI55" s="425"/>
      <c r="GJ55" s="425"/>
      <c r="GK55" s="425"/>
      <c r="GL55" s="425"/>
      <c r="GM55" s="425"/>
      <c r="GN55" s="425"/>
      <c r="GO55" s="425"/>
      <c r="GP55" s="425"/>
      <c r="GQ55" s="425"/>
      <c r="GR55" s="425"/>
      <c r="GS55" s="425"/>
      <c r="GT55" s="425"/>
      <c r="GU55" s="425"/>
      <c r="GV55" s="425"/>
      <c r="GW55" s="425"/>
      <c r="GX55" s="425"/>
      <c r="GY55" s="425"/>
      <c r="GZ55" s="425"/>
      <c r="HA55" s="425"/>
      <c r="HB55" s="425"/>
      <c r="HC55" s="425"/>
      <c r="HD55" s="425"/>
      <c r="HE55" s="425"/>
      <c r="HF55" s="425"/>
      <c r="HG55" s="425"/>
      <c r="HH55" s="425"/>
      <c r="HI55" s="425"/>
      <c r="HJ55" s="425"/>
      <c r="HK55" s="425"/>
      <c r="HL55" s="425"/>
      <c r="HM55" s="425"/>
      <c r="HN55" s="425"/>
      <c r="HO55" s="425"/>
      <c r="HP55" s="425"/>
      <c r="HQ55" s="425"/>
      <c r="HR55" s="425"/>
      <c r="HS55" s="425"/>
      <c r="HT55" s="425"/>
      <c r="HU55" s="425"/>
      <c r="HV55" s="425"/>
      <c r="HW55" s="425"/>
      <c r="HX55" s="425"/>
      <c r="HY55" s="425"/>
      <c r="HZ55" s="425"/>
      <c r="IA55" s="425"/>
      <c r="IB55" s="425"/>
      <c r="IC55" s="425"/>
      <c r="ID55" s="425"/>
      <c r="IE55" s="425"/>
      <c r="IF55" s="425"/>
      <c r="IG55" s="425"/>
      <c r="IH55" s="425"/>
      <c r="II55" s="425"/>
      <c r="IJ55" s="425"/>
      <c r="IK55" s="425"/>
      <c r="IL55" s="425"/>
      <c r="IM55" s="425"/>
      <c r="IN55" s="425"/>
      <c r="IO55" s="425"/>
      <c r="IP55" s="425"/>
      <c r="IQ55" s="425"/>
      <c r="IR55" s="425"/>
      <c r="IS55" s="425"/>
      <c r="IT55" s="425"/>
      <c r="IU55" s="425"/>
      <c r="IV55" s="425"/>
      <c r="IW55" s="425"/>
      <c r="IX55" s="425"/>
    </row>
    <row r="56" spans="1:258" s="449" customFormat="1" ht="19.5" customHeight="1">
      <c r="A56" s="85"/>
      <c r="B56" s="1177" t="s">
        <v>2550</v>
      </c>
      <c r="C56" s="1178"/>
      <c r="D56" s="1193" t="s">
        <v>2450</v>
      </c>
      <c r="E56" s="1194"/>
      <c r="F56" s="1167" t="s">
        <v>201</v>
      </c>
      <c r="G56" s="925" t="s">
        <v>2426</v>
      </c>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c r="AI56" s="425"/>
      <c r="AJ56" s="425"/>
      <c r="AK56" s="425"/>
      <c r="AL56" s="425"/>
      <c r="AM56" s="425"/>
      <c r="AN56" s="425"/>
      <c r="AO56" s="425"/>
      <c r="AP56" s="425"/>
      <c r="AQ56" s="425"/>
      <c r="AR56" s="425"/>
      <c r="AS56" s="425"/>
      <c r="AT56" s="425"/>
      <c r="AU56" s="425"/>
      <c r="AV56" s="425"/>
      <c r="AW56" s="425"/>
      <c r="AX56" s="425"/>
      <c r="AY56" s="425"/>
      <c r="AZ56" s="425"/>
      <c r="BA56" s="425"/>
      <c r="BB56" s="425"/>
      <c r="BC56" s="425"/>
      <c r="BD56" s="425"/>
      <c r="BE56" s="425"/>
      <c r="BF56" s="425"/>
      <c r="BG56" s="425"/>
      <c r="BH56" s="425"/>
      <c r="BI56" s="425"/>
      <c r="BJ56" s="425"/>
      <c r="BK56" s="425"/>
      <c r="BL56" s="425"/>
      <c r="BM56" s="425"/>
      <c r="BN56" s="425"/>
      <c r="BO56" s="425"/>
      <c r="BP56" s="425"/>
      <c r="BQ56" s="425"/>
      <c r="BR56" s="425"/>
      <c r="BS56" s="425"/>
      <c r="BT56" s="425"/>
      <c r="BU56" s="425"/>
      <c r="BV56" s="425"/>
      <c r="BW56" s="425"/>
      <c r="BX56" s="425"/>
      <c r="BY56" s="425"/>
      <c r="BZ56" s="425"/>
      <c r="CA56" s="425"/>
      <c r="CB56" s="425"/>
      <c r="CC56" s="425"/>
      <c r="CD56" s="425"/>
      <c r="CE56" s="425"/>
      <c r="CF56" s="425"/>
      <c r="CG56" s="425"/>
      <c r="CH56" s="425"/>
      <c r="CI56" s="425"/>
      <c r="CJ56" s="425"/>
      <c r="CK56" s="425"/>
      <c r="CL56" s="425"/>
      <c r="CM56" s="425"/>
      <c r="CN56" s="425"/>
      <c r="CO56" s="425"/>
      <c r="CP56" s="425"/>
      <c r="CQ56" s="425"/>
      <c r="CR56" s="425"/>
      <c r="CS56" s="425"/>
      <c r="CT56" s="425"/>
      <c r="CU56" s="425"/>
      <c r="CV56" s="425"/>
      <c r="CW56" s="425"/>
      <c r="CX56" s="425"/>
      <c r="CY56" s="425"/>
      <c r="CZ56" s="425"/>
      <c r="DA56" s="425"/>
      <c r="DB56" s="425"/>
      <c r="DC56" s="425"/>
      <c r="DD56" s="425"/>
      <c r="DE56" s="425"/>
      <c r="DF56" s="425"/>
      <c r="DG56" s="425"/>
      <c r="DH56" s="425"/>
      <c r="DI56" s="425"/>
      <c r="DJ56" s="425"/>
      <c r="DK56" s="425"/>
      <c r="DL56" s="425"/>
      <c r="DM56" s="425"/>
      <c r="DN56" s="425"/>
      <c r="DO56" s="425"/>
      <c r="DP56" s="425"/>
      <c r="DQ56" s="425"/>
      <c r="DR56" s="425"/>
      <c r="DS56" s="425"/>
      <c r="DT56" s="425"/>
      <c r="DU56" s="425"/>
      <c r="DV56" s="425"/>
      <c r="DW56" s="425"/>
      <c r="DX56" s="425"/>
      <c r="DY56" s="425"/>
      <c r="DZ56" s="425"/>
      <c r="EA56" s="425"/>
      <c r="EB56" s="425"/>
      <c r="EC56" s="425"/>
      <c r="ED56" s="425"/>
      <c r="EE56" s="425"/>
      <c r="EF56" s="425"/>
      <c r="EG56" s="425"/>
      <c r="EH56" s="425"/>
      <c r="EI56" s="425"/>
      <c r="EJ56" s="425"/>
      <c r="EK56" s="425"/>
      <c r="EL56" s="425"/>
      <c r="EM56" s="425"/>
      <c r="EN56" s="425"/>
      <c r="EO56" s="425"/>
      <c r="EP56" s="425"/>
      <c r="EQ56" s="425"/>
      <c r="ER56" s="425"/>
      <c r="ES56" s="425"/>
      <c r="ET56" s="425"/>
      <c r="EU56" s="425"/>
      <c r="EV56" s="425"/>
      <c r="EW56" s="425"/>
      <c r="EX56" s="425"/>
      <c r="EY56" s="425"/>
      <c r="EZ56" s="425"/>
      <c r="FA56" s="425"/>
      <c r="FB56" s="425"/>
      <c r="FC56" s="425"/>
      <c r="FD56" s="425"/>
      <c r="FE56" s="425"/>
      <c r="FF56" s="425"/>
      <c r="FG56" s="425"/>
      <c r="FH56" s="425"/>
      <c r="FI56" s="425"/>
      <c r="FJ56" s="425"/>
      <c r="FK56" s="425"/>
      <c r="FL56" s="425"/>
      <c r="FM56" s="425"/>
      <c r="FN56" s="425"/>
      <c r="FO56" s="425"/>
      <c r="FP56" s="425"/>
      <c r="FQ56" s="425"/>
      <c r="FR56" s="425"/>
      <c r="FS56" s="425"/>
      <c r="FT56" s="425"/>
      <c r="FU56" s="425"/>
      <c r="FV56" s="425"/>
      <c r="FW56" s="425"/>
      <c r="FX56" s="425"/>
      <c r="FY56" s="425"/>
      <c r="FZ56" s="425"/>
      <c r="GA56" s="425"/>
      <c r="GB56" s="425"/>
      <c r="GC56" s="425"/>
      <c r="GD56" s="425"/>
      <c r="GE56" s="425"/>
      <c r="GF56" s="425"/>
      <c r="GG56" s="425"/>
      <c r="GH56" s="425"/>
      <c r="GI56" s="425"/>
      <c r="GJ56" s="425"/>
      <c r="GK56" s="425"/>
      <c r="GL56" s="425"/>
      <c r="GM56" s="425"/>
      <c r="GN56" s="425"/>
      <c r="GO56" s="425"/>
      <c r="GP56" s="425"/>
      <c r="GQ56" s="425"/>
      <c r="GR56" s="425"/>
      <c r="GS56" s="425"/>
      <c r="GT56" s="425"/>
      <c r="GU56" s="425"/>
      <c r="GV56" s="425"/>
      <c r="GW56" s="425"/>
      <c r="GX56" s="425"/>
      <c r="GY56" s="425"/>
      <c r="GZ56" s="425"/>
      <c r="HA56" s="425"/>
      <c r="HB56" s="425"/>
      <c r="HC56" s="425"/>
      <c r="HD56" s="425"/>
      <c r="HE56" s="425"/>
      <c r="HF56" s="425"/>
      <c r="HG56" s="425"/>
      <c r="HH56" s="425"/>
      <c r="HI56" s="425"/>
      <c r="HJ56" s="425"/>
      <c r="HK56" s="425"/>
      <c r="HL56" s="425"/>
      <c r="HM56" s="425"/>
      <c r="HN56" s="425"/>
      <c r="HO56" s="425"/>
      <c r="HP56" s="425"/>
      <c r="HQ56" s="425"/>
      <c r="HR56" s="425"/>
      <c r="HS56" s="425"/>
      <c r="HT56" s="425"/>
      <c r="HU56" s="425"/>
      <c r="HV56" s="425"/>
      <c r="HW56" s="425"/>
      <c r="HX56" s="425"/>
      <c r="HY56" s="425"/>
      <c r="HZ56" s="425"/>
      <c r="IA56" s="425"/>
      <c r="IB56" s="425"/>
      <c r="IC56" s="425"/>
      <c r="ID56" s="425"/>
      <c r="IE56" s="425"/>
      <c r="IF56" s="425"/>
      <c r="IG56" s="425"/>
      <c r="IH56" s="425"/>
      <c r="II56" s="425"/>
      <c r="IJ56" s="425"/>
      <c r="IK56" s="425"/>
      <c r="IL56" s="425"/>
      <c r="IM56" s="425"/>
      <c r="IN56" s="425"/>
      <c r="IO56" s="425"/>
      <c r="IP56" s="425"/>
      <c r="IQ56" s="425"/>
      <c r="IR56" s="425"/>
      <c r="IS56" s="425"/>
      <c r="IT56" s="425"/>
      <c r="IU56" s="425"/>
      <c r="IV56" s="425"/>
      <c r="IW56" s="425"/>
      <c r="IX56" s="425"/>
    </row>
    <row r="57" spans="1:258" s="449" customFormat="1" ht="19.5" customHeight="1">
      <c r="A57" s="85"/>
      <c r="B57" s="1187" t="s">
        <v>2550</v>
      </c>
      <c r="C57" s="1188"/>
      <c r="D57" s="1195" t="s">
        <v>2451</v>
      </c>
      <c r="E57" s="1196"/>
      <c r="F57" s="1199" t="s">
        <v>201</v>
      </c>
      <c r="G57" s="925" t="s">
        <v>2427</v>
      </c>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c r="AI57" s="425"/>
      <c r="AJ57" s="425"/>
      <c r="AK57" s="425"/>
      <c r="AL57" s="425"/>
      <c r="AM57" s="425"/>
      <c r="AN57" s="425"/>
      <c r="AO57" s="425"/>
      <c r="AP57" s="425"/>
      <c r="AQ57" s="425"/>
      <c r="AR57" s="425"/>
      <c r="AS57" s="425"/>
      <c r="AT57" s="425"/>
      <c r="AU57" s="425"/>
      <c r="AV57" s="425"/>
      <c r="AW57" s="425"/>
      <c r="AX57" s="425"/>
      <c r="AY57" s="425"/>
      <c r="AZ57" s="425"/>
      <c r="BA57" s="425"/>
      <c r="BB57" s="425"/>
      <c r="BC57" s="425"/>
      <c r="BD57" s="425"/>
      <c r="BE57" s="425"/>
      <c r="BF57" s="425"/>
      <c r="BG57" s="425"/>
      <c r="BH57" s="425"/>
      <c r="BI57" s="425"/>
      <c r="BJ57" s="425"/>
      <c r="BK57" s="425"/>
      <c r="BL57" s="425"/>
      <c r="BM57" s="425"/>
      <c r="BN57" s="425"/>
      <c r="BO57" s="425"/>
      <c r="BP57" s="425"/>
      <c r="BQ57" s="425"/>
      <c r="BR57" s="425"/>
      <c r="BS57" s="425"/>
      <c r="BT57" s="425"/>
      <c r="BU57" s="425"/>
      <c r="BV57" s="425"/>
      <c r="BW57" s="425"/>
      <c r="BX57" s="425"/>
      <c r="BY57" s="425"/>
      <c r="BZ57" s="425"/>
      <c r="CA57" s="425"/>
      <c r="CB57" s="425"/>
      <c r="CC57" s="425"/>
      <c r="CD57" s="425"/>
      <c r="CE57" s="425"/>
      <c r="CF57" s="425"/>
      <c r="CG57" s="425"/>
      <c r="CH57" s="425"/>
      <c r="CI57" s="425"/>
      <c r="CJ57" s="425"/>
      <c r="CK57" s="425"/>
      <c r="CL57" s="425"/>
      <c r="CM57" s="425"/>
      <c r="CN57" s="425"/>
      <c r="CO57" s="425"/>
      <c r="CP57" s="425"/>
      <c r="CQ57" s="425"/>
      <c r="CR57" s="425"/>
      <c r="CS57" s="425"/>
      <c r="CT57" s="425"/>
      <c r="CU57" s="425"/>
      <c r="CV57" s="425"/>
      <c r="CW57" s="425"/>
      <c r="CX57" s="425"/>
      <c r="CY57" s="425"/>
      <c r="CZ57" s="425"/>
      <c r="DA57" s="425"/>
      <c r="DB57" s="425"/>
      <c r="DC57" s="425"/>
      <c r="DD57" s="425"/>
      <c r="DE57" s="425"/>
      <c r="DF57" s="425"/>
      <c r="DG57" s="425"/>
      <c r="DH57" s="425"/>
      <c r="DI57" s="425"/>
      <c r="DJ57" s="425"/>
      <c r="DK57" s="425"/>
      <c r="DL57" s="425"/>
      <c r="DM57" s="425"/>
      <c r="DN57" s="425"/>
      <c r="DO57" s="425"/>
      <c r="DP57" s="425"/>
      <c r="DQ57" s="425"/>
      <c r="DR57" s="425"/>
      <c r="DS57" s="425"/>
      <c r="DT57" s="425"/>
      <c r="DU57" s="425"/>
      <c r="DV57" s="425"/>
      <c r="DW57" s="425"/>
      <c r="DX57" s="425"/>
      <c r="DY57" s="425"/>
      <c r="DZ57" s="425"/>
      <c r="EA57" s="425"/>
      <c r="EB57" s="425"/>
      <c r="EC57" s="425"/>
      <c r="ED57" s="425"/>
      <c r="EE57" s="425"/>
      <c r="EF57" s="425"/>
      <c r="EG57" s="425"/>
      <c r="EH57" s="425"/>
      <c r="EI57" s="425"/>
      <c r="EJ57" s="425"/>
      <c r="EK57" s="425"/>
      <c r="EL57" s="425"/>
      <c r="EM57" s="425"/>
      <c r="EN57" s="425"/>
      <c r="EO57" s="425"/>
      <c r="EP57" s="425"/>
      <c r="EQ57" s="425"/>
      <c r="ER57" s="425"/>
      <c r="ES57" s="425"/>
      <c r="ET57" s="425"/>
      <c r="EU57" s="425"/>
      <c r="EV57" s="425"/>
      <c r="EW57" s="425"/>
      <c r="EX57" s="425"/>
      <c r="EY57" s="425"/>
      <c r="EZ57" s="425"/>
      <c r="FA57" s="425"/>
      <c r="FB57" s="425"/>
      <c r="FC57" s="425"/>
      <c r="FD57" s="425"/>
      <c r="FE57" s="425"/>
      <c r="FF57" s="425"/>
      <c r="FG57" s="425"/>
      <c r="FH57" s="425"/>
      <c r="FI57" s="425"/>
      <c r="FJ57" s="425"/>
      <c r="FK57" s="425"/>
      <c r="FL57" s="425"/>
      <c r="FM57" s="425"/>
      <c r="FN57" s="425"/>
      <c r="FO57" s="425"/>
      <c r="FP57" s="425"/>
      <c r="FQ57" s="425"/>
      <c r="FR57" s="425"/>
      <c r="FS57" s="425"/>
      <c r="FT57" s="425"/>
      <c r="FU57" s="425"/>
      <c r="FV57" s="425"/>
      <c r="FW57" s="425"/>
      <c r="FX57" s="425"/>
      <c r="FY57" s="425"/>
      <c r="FZ57" s="425"/>
      <c r="GA57" s="425"/>
      <c r="GB57" s="425"/>
      <c r="GC57" s="425"/>
      <c r="GD57" s="425"/>
      <c r="GE57" s="425"/>
      <c r="GF57" s="425"/>
      <c r="GG57" s="425"/>
      <c r="GH57" s="425"/>
      <c r="GI57" s="425"/>
      <c r="GJ57" s="425"/>
      <c r="GK57" s="425"/>
      <c r="GL57" s="425"/>
      <c r="GM57" s="425"/>
      <c r="GN57" s="425"/>
      <c r="GO57" s="425"/>
      <c r="GP57" s="425"/>
      <c r="GQ57" s="425"/>
      <c r="GR57" s="425"/>
      <c r="GS57" s="425"/>
      <c r="GT57" s="425"/>
      <c r="GU57" s="425"/>
      <c r="GV57" s="425"/>
      <c r="GW57" s="425"/>
      <c r="GX57" s="425"/>
      <c r="GY57" s="425"/>
      <c r="GZ57" s="425"/>
      <c r="HA57" s="425"/>
      <c r="HB57" s="425"/>
      <c r="HC57" s="425"/>
      <c r="HD57" s="425"/>
      <c r="HE57" s="425"/>
      <c r="HF57" s="425"/>
      <c r="HG57" s="425"/>
      <c r="HH57" s="425"/>
      <c r="HI57" s="425"/>
      <c r="HJ57" s="425"/>
      <c r="HK57" s="425"/>
      <c r="HL57" s="425"/>
      <c r="HM57" s="425"/>
      <c r="HN57" s="425"/>
      <c r="HO57" s="425"/>
      <c r="HP57" s="425"/>
      <c r="HQ57" s="425"/>
      <c r="HR57" s="425"/>
      <c r="HS57" s="425"/>
      <c r="HT57" s="425"/>
      <c r="HU57" s="425"/>
      <c r="HV57" s="425"/>
      <c r="HW57" s="425"/>
      <c r="HX57" s="425"/>
      <c r="HY57" s="425"/>
      <c r="HZ57" s="425"/>
      <c r="IA57" s="425"/>
      <c r="IB57" s="425"/>
      <c r="IC57" s="425"/>
      <c r="ID57" s="425"/>
      <c r="IE57" s="425"/>
      <c r="IF57" s="425"/>
      <c r="IG57" s="425"/>
      <c r="IH57" s="425"/>
      <c r="II57" s="425"/>
      <c r="IJ57" s="425"/>
      <c r="IK57" s="425"/>
      <c r="IL57" s="425"/>
      <c r="IM57" s="425"/>
      <c r="IN57" s="425"/>
      <c r="IO57" s="425"/>
      <c r="IP57" s="425"/>
      <c r="IQ57" s="425"/>
      <c r="IR57" s="425"/>
      <c r="IS57" s="425"/>
      <c r="IT57" s="425"/>
      <c r="IU57" s="425"/>
      <c r="IV57" s="425"/>
      <c r="IW57" s="425"/>
      <c r="IX57" s="425"/>
    </row>
    <row r="58" spans="1:258" s="449" customFormat="1" ht="19.5" customHeight="1">
      <c r="A58" s="85"/>
      <c r="B58" s="1189"/>
      <c r="C58" s="1190"/>
      <c r="D58" s="1197"/>
      <c r="E58" s="1198"/>
      <c r="F58" s="1182"/>
      <c r="G58" s="925" t="s">
        <v>2428</v>
      </c>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5"/>
      <c r="AW58" s="425"/>
      <c r="AX58" s="425"/>
      <c r="AY58" s="425"/>
      <c r="AZ58" s="425"/>
      <c r="BA58" s="425"/>
      <c r="BB58" s="425"/>
      <c r="BC58" s="425"/>
      <c r="BD58" s="425"/>
      <c r="BE58" s="425"/>
      <c r="BF58" s="425"/>
      <c r="BG58" s="425"/>
      <c r="BH58" s="425"/>
      <c r="BI58" s="425"/>
      <c r="BJ58" s="425"/>
      <c r="BK58" s="425"/>
      <c r="BL58" s="425"/>
      <c r="BM58" s="425"/>
      <c r="BN58" s="425"/>
      <c r="BO58" s="425"/>
      <c r="BP58" s="425"/>
      <c r="BQ58" s="425"/>
      <c r="BR58" s="425"/>
      <c r="BS58" s="425"/>
      <c r="BT58" s="425"/>
      <c r="BU58" s="425"/>
      <c r="BV58" s="425"/>
      <c r="BW58" s="425"/>
      <c r="BX58" s="425"/>
      <c r="BY58" s="425"/>
      <c r="BZ58" s="425"/>
      <c r="CA58" s="425"/>
      <c r="CB58" s="425"/>
      <c r="CC58" s="425"/>
      <c r="CD58" s="425"/>
      <c r="CE58" s="425"/>
      <c r="CF58" s="425"/>
      <c r="CG58" s="425"/>
      <c r="CH58" s="425"/>
      <c r="CI58" s="425"/>
      <c r="CJ58" s="425"/>
      <c r="CK58" s="425"/>
      <c r="CL58" s="425"/>
      <c r="CM58" s="425"/>
      <c r="CN58" s="425"/>
      <c r="CO58" s="425"/>
      <c r="CP58" s="425"/>
      <c r="CQ58" s="425"/>
      <c r="CR58" s="425"/>
      <c r="CS58" s="425"/>
      <c r="CT58" s="425"/>
      <c r="CU58" s="425"/>
      <c r="CV58" s="425"/>
      <c r="CW58" s="425"/>
      <c r="CX58" s="425"/>
      <c r="CY58" s="425"/>
      <c r="CZ58" s="425"/>
      <c r="DA58" s="425"/>
      <c r="DB58" s="425"/>
      <c r="DC58" s="425"/>
      <c r="DD58" s="425"/>
      <c r="DE58" s="425"/>
      <c r="DF58" s="425"/>
      <c r="DG58" s="425"/>
      <c r="DH58" s="425"/>
      <c r="DI58" s="425"/>
      <c r="DJ58" s="425"/>
      <c r="DK58" s="425"/>
      <c r="DL58" s="425"/>
      <c r="DM58" s="425"/>
      <c r="DN58" s="425"/>
      <c r="DO58" s="425"/>
      <c r="DP58" s="425"/>
      <c r="DQ58" s="425"/>
      <c r="DR58" s="425"/>
      <c r="DS58" s="425"/>
      <c r="DT58" s="425"/>
      <c r="DU58" s="425"/>
      <c r="DV58" s="425"/>
      <c r="DW58" s="425"/>
      <c r="DX58" s="425"/>
      <c r="DY58" s="425"/>
      <c r="DZ58" s="425"/>
      <c r="EA58" s="425"/>
      <c r="EB58" s="425"/>
      <c r="EC58" s="425"/>
      <c r="ED58" s="425"/>
      <c r="EE58" s="425"/>
      <c r="EF58" s="425"/>
      <c r="EG58" s="425"/>
      <c r="EH58" s="425"/>
      <c r="EI58" s="425"/>
      <c r="EJ58" s="425"/>
      <c r="EK58" s="425"/>
      <c r="EL58" s="425"/>
      <c r="EM58" s="425"/>
      <c r="EN58" s="425"/>
      <c r="EO58" s="425"/>
      <c r="EP58" s="425"/>
      <c r="EQ58" s="425"/>
      <c r="ER58" s="425"/>
      <c r="ES58" s="425"/>
      <c r="ET58" s="425"/>
      <c r="EU58" s="425"/>
      <c r="EV58" s="425"/>
      <c r="EW58" s="425"/>
      <c r="EX58" s="425"/>
      <c r="EY58" s="425"/>
      <c r="EZ58" s="425"/>
      <c r="FA58" s="425"/>
      <c r="FB58" s="425"/>
      <c r="FC58" s="425"/>
      <c r="FD58" s="425"/>
      <c r="FE58" s="425"/>
      <c r="FF58" s="425"/>
      <c r="FG58" s="425"/>
      <c r="FH58" s="425"/>
      <c r="FI58" s="425"/>
      <c r="FJ58" s="425"/>
      <c r="FK58" s="425"/>
      <c r="FL58" s="425"/>
      <c r="FM58" s="425"/>
      <c r="FN58" s="425"/>
      <c r="FO58" s="425"/>
      <c r="FP58" s="425"/>
      <c r="FQ58" s="425"/>
      <c r="FR58" s="425"/>
      <c r="FS58" s="425"/>
      <c r="FT58" s="425"/>
      <c r="FU58" s="425"/>
      <c r="FV58" s="425"/>
      <c r="FW58" s="425"/>
      <c r="FX58" s="425"/>
      <c r="FY58" s="425"/>
      <c r="FZ58" s="425"/>
      <c r="GA58" s="425"/>
      <c r="GB58" s="425"/>
      <c r="GC58" s="425"/>
      <c r="GD58" s="425"/>
      <c r="GE58" s="425"/>
      <c r="GF58" s="425"/>
      <c r="GG58" s="425"/>
      <c r="GH58" s="425"/>
      <c r="GI58" s="425"/>
      <c r="GJ58" s="425"/>
      <c r="GK58" s="425"/>
      <c r="GL58" s="425"/>
      <c r="GM58" s="425"/>
      <c r="GN58" s="425"/>
      <c r="GO58" s="425"/>
      <c r="GP58" s="425"/>
      <c r="GQ58" s="425"/>
      <c r="GR58" s="425"/>
      <c r="GS58" s="425"/>
      <c r="GT58" s="425"/>
      <c r="GU58" s="425"/>
      <c r="GV58" s="425"/>
      <c r="GW58" s="425"/>
      <c r="GX58" s="425"/>
      <c r="GY58" s="425"/>
      <c r="GZ58" s="425"/>
      <c r="HA58" s="425"/>
      <c r="HB58" s="425"/>
      <c r="HC58" s="425"/>
      <c r="HD58" s="425"/>
      <c r="HE58" s="425"/>
      <c r="HF58" s="425"/>
      <c r="HG58" s="425"/>
      <c r="HH58" s="425"/>
      <c r="HI58" s="425"/>
      <c r="HJ58" s="425"/>
      <c r="HK58" s="425"/>
      <c r="HL58" s="425"/>
      <c r="HM58" s="425"/>
      <c r="HN58" s="425"/>
      <c r="HO58" s="425"/>
      <c r="HP58" s="425"/>
      <c r="HQ58" s="425"/>
      <c r="HR58" s="425"/>
      <c r="HS58" s="425"/>
      <c r="HT58" s="425"/>
      <c r="HU58" s="425"/>
      <c r="HV58" s="425"/>
      <c r="HW58" s="425"/>
      <c r="HX58" s="425"/>
      <c r="HY58" s="425"/>
      <c r="HZ58" s="425"/>
      <c r="IA58" s="425"/>
      <c r="IB58" s="425"/>
      <c r="IC58" s="425"/>
      <c r="ID58" s="425"/>
      <c r="IE58" s="425"/>
      <c r="IF58" s="425"/>
      <c r="IG58" s="425"/>
      <c r="IH58" s="425"/>
      <c r="II58" s="425"/>
      <c r="IJ58" s="425"/>
      <c r="IK58" s="425"/>
      <c r="IL58" s="425"/>
      <c r="IM58" s="425"/>
      <c r="IN58" s="425"/>
      <c r="IO58" s="425"/>
      <c r="IP58" s="425"/>
      <c r="IQ58" s="425"/>
      <c r="IR58" s="425"/>
      <c r="IS58" s="425"/>
      <c r="IT58" s="425"/>
      <c r="IU58" s="425"/>
      <c r="IV58" s="425"/>
      <c r="IW58" s="425"/>
      <c r="IX58" s="425"/>
    </row>
    <row r="59" spans="1:258" s="449" customFormat="1" ht="19.5" customHeight="1">
      <c r="A59" s="85"/>
      <c r="B59" s="1179" t="s">
        <v>1996</v>
      </c>
      <c r="C59" s="1180"/>
      <c r="D59" s="1168"/>
      <c r="E59" s="1168"/>
      <c r="F59" s="1169"/>
      <c r="G59" s="1170"/>
      <c r="I59" s="1156"/>
      <c r="J59" s="1156"/>
      <c r="K59" s="1156"/>
      <c r="L59" s="1156"/>
      <c r="M59" s="1156"/>
      <c r="N59" s="1156"/>
      <c r="O59" s="1156"/>
      <c r="P59" s="1156"/>
      <c r="Q59" s="1156"/>
      <c r="R59" s="1156"/>
      <c r="S59" s="1156"/>
      <c r="T59" s="1156"/>
      <c r="U59" s="1156"/>
      <c r="V59" s="1156"/>
      <c r="W59" s="1156"/>
      <c r="X59" s="1156"/>
      <c r="Y59" s="1156"/>
      <c r="Z59" s="1156"/>
      <c r="AA59" s="1156"/>
      <c r="AB59" s="1156"/>
      <c r="AC59" s="1156"/>
      <c r="AD59" s="1156"/>
      <c r="AE59" s="1156"/>
      <c r="AF59" s="1156"/>
      <c r="AG59" s="1156"/>
      <c r="AH59" s="1156"/>
      <c r="AI59" s="1156"/>
      <c r="AJ59" s="1156"/>
      <c r="AK59" s="1156"/>
      <c r="AL59" s="1156"/>
      <c r="AM59" s="1156"/>
      <c r="AN59" s="1156"/>
      <c r="AO59" s="1156"/>
      <c r="AP59" s="1156"/>
      <c r="AQ59" s="1156"/>
      <c r="AR59" s="1156"/>
      <c r="AS59" s="1156"/>
      <c r="AT59" s="1156"/>
      <c r="AU59" s="1156"/>
      <c r="AV59" s="1156"/>
      <c r="AW59" s="1156"/>
      <c r="AX59" s="1156"/>
      <c r="AY59" s="1156"/>
      <c r="AZ59" s="1156"/>
      <c r="BA59" s="1156"/>
      <c r="BB59" s="1156"/>
      <c r="BC59" s="1156"/>
      <c r="BD59" s="1156"/>
      <c r="BE59" s="1156"/>
      <c r="BF59" s="1156"/>
      <c r="BG59" s="1156"/>
      <c r="BH59" s="1156"/>
      <c r="BI59" s="1156"/>
      <c r="BJ59" s="1156"/>
      <c r="BK59" s="1156"/>
      <c r="BL59" s="1156"/>
      <c r="BM59" s="1156"/>
      <c r="BN59" s="1156"/>
      <c r="BO59" s="1156"/>
      <c r="BP59" s="1156"/>
      <c r="BQ59" s="1156"/>
      <c r="BR59" s="1156"/>
      <c r="BS59" s="1156"/>
      <c r="BT59" s="1156"/>
      <c r="BU59" s="1156"/>
      <c r="BV59" s="1156"/>
      <c r="BW59" s="1156"/>
      <c r="BX59" s="1156"/>
      <c r="BY59" s="1156"/>
      <c r="BZ59" s="1156"/>
      <c r="CA59" s="1156"/>
      <c r="CB59" s="1156"/>
      <c r="CC59" s="1156"/>
      <c r="CD59" s="1156"/>
      <c r="CE59" s="1156"/>
      <c r="CF59" s="1156"/>
      <c r="CG59" s="1156"/>
      <c r="CH59" s="1156"/>
      <c r="CI59" s="1156"/>
      <c r="CJ59" s="1156"/>
      <c r="CK59" s="1156"/>
      <c r="CL59" s="1156"/>
      <c r="CM59" s="1156"/>
      <c r="CN59" s="1156"/>
      <c r="CO59" s="1156"/>
      <c r="CP59" s="1156"/>
      <c r="CQ59" s="1156"/>
      <c r="CR59" s="1156"/>
      <c r="CS59" s="1156"/>
      <c r="CT59" s="1156"/>
      <c r="CU59" s="1156"/>
      <c r="CV59" s="1156"/>
      <c r="CW59" s="1156"/>
      <c r="CX59" s="1156"/>
      <c r="CY59" s="1156"/>
      <c r="CZ59" s="1156"/>
      <c r="DA59" s="1156"/>
      <c r="DB59" s="1156"/>
      <c r="DC59" s="1156"/>
      <c r="DD59" s="1156"/>
      <c r="DE59" s="1156"/>
      <c r="DF59" s="1156"/>
      <c r="DG59" s="1156"/>
      <c r="DH59" s="1156"/>
      <c r="DI59" s="1156"/>
      <c r="DJ59" s="1156"/>
      <c r="DK59" s="1156"/>
      <c r="DL59" s="1156"/>
      <c r="DM59" s="1156"/>
      <c r="DN59" s="1156"/>
      <c r="DO59" s="1156"/>
      <c r="DP59" s="1156"/>
      <c r="DQ59" s="1156"/>
      <c r="DR59" s="1156"/>
      <c r="DS59" s="1156"/>
      <c r="DT59" s="1156"/>
      <c r="DU59" s="1156"/>
      <c r="DV59" s="1156"/>
      <c r="DW59" s="1156"/>
      <c r="DX59" s="1156"/>
      <c r="DY59" s="1156"/>
      <c r="DZ59" s="1156"/>
      <c r="EA59" s="1156"/>
      <c r="EB59" s="1156"/>
      <c r="EC59" s="1156"/>
      <c r="ED59" s="1156"/>
      <c r="EE59" s="1156"/>
      <c r="EF59" s="1156"/>
      <c r="EG59" s="1156"/>
      <c r="EH59" s="1156"/>
      <c r="EI59" s="1156"/>
      <c r="EJ59" s="1156"/>
      <c r="EK59" s="1156"/>
      <c r="EL59" s="1156"/>
      <c r="EM59" s="1156"/>
      <c r="EN59" s="1156"/>
      <c r="EO59" s="1156"/>
      <c r="EP59" s="1156"/>
      <c r="EQ59" s="1156"/>
      <c r="ER59" s="1156"/>
      <c r="ES59" s="1156"/>
      <c r="ET59" s="1156"/>
      <c r="EU59" s="1156"/>
      <c r="EV59" s="1156"/>
      <c r="EW59" s="1156"/>
      <c r="EX59" s="1156"/>
      <c r="EY59" s="1156"/>
      <c r="EZ59" s="1156"/>
      <c r="FA59" s="1156"/>
      <c r="FB59" s="1156"/>
      <c r="FC59" s="1156"/>
      <c r="FD59" s="1156"/>
      <c r="FE59" s="1156"/>
      <c r="FF59" s="1156"/>
      <c r="FG59" s="1156"/>
      <c r="FH59" s="1156"/>
      <c r="FI59" s="1156"/>
      <c r="FJ59" s="1156"/>
      <c r="FK59" s="1156"/>
      <c r="FL59" s="1156"/>
      <c r="FM59" s="1156"/>
      <c r="FN59" s="1156"/>
      <c r="FO59" s="1156"/>
      <c r="FP59" s="1156"/>
      <c r="FQ59" s="1156"/>
      <c r="FR59" s="1156"/>
      <c r="FS59" s="1156"/>
      <c r="FT59" s="1156"/>
      <c r="FU59" s="1156"/>
      <c r="FV59" s="1156"/>
      <c r="FW59" s="1156"/>
      <c r="FX59" s="1156"/>
      <c r="FY59" s="1156"/>
      <c r="FZ59" s="1156"/>
      <c r="GA59" s="1156"/>
      <c r="GB59" s="1156"/>
      <c r="GC59" s="1156"/>
      <c r="GD59" s="1156"/>
      <c r="GE59" s="1156"/>
      <c r="GF59" s="1156"/>
      <c r="GG59" s="1156"/>
      <c r="GH59" s="1156"/>
      <c r="GI59" s="1156"/>
      <c r="GJ59" s="1156"/>
      <c r="GK59" s="1156"/>
      <c r="GL59" s="1156"/>
      <c r="GM59" s="1156"/>
      <c r="GN59" s="1156"/>
      <c r="GO59" s="1156"/>
      <c r="GP59" s="1156"/>
      <c r="GQ59" s="1156"/>
      <c r="GR59" s="1156"/>
      <c r="GS59" s="1156"/>
      <c r="GT59" s="1156"/>
      <c r="GU59" s="1156"/>
      <c r="GV59" s="1156"/>
      <c r="GW59" s="1156"/>
      <c r="GX59" s="1156"/>
      <c r="GY59" s="1156"/>
      <c r="GZ59" s="1156"/>
      <c r="HA59" s="1156"/>
      <c r="HB59" s="1156"/>
      <c r="HC59" s="1156"/>
      <c r="HD59" s="1156"/>
      <c r="HE59" s="1156"/>
      <c r="HF59" s="1156"/>
      <c r="HG59" s="1156"/>
      <c r="HH59" s="1156"/>
      <c r="HI59" s="1156"/>
      <c r="HJ59" s="1156"/>
      <c r="HK59" s="1156"/>
      <c r="HL59" s="1156"/>
      <c r="HM59" s="1156"/>
      <c r="HN59" s="1156"/>
      <c r="HO59" s="1156"/>
      <c r="HP59" s="1156"/>
      <c r="HQ59" s="1156"/>
      <c r="HR59" s="1156"/>
      <c r="HS59" s="1156"/>
      <c r="HT59" s="1156"/>
      <c r="HU59" s="1156"/>
      <c r="HV59" s="1156"/>
      <c r="HW59" s="1156"/>
      <c r="HX59" s="1156"/>
      <c r="HY59" s="1156"/>
      <c r="HZ59" s="1156"/>
      <c r="IA59" s="1156"/>
      <c r="IB59" s="1156"/>
      <c r="IC59" s="1156"/>
      <c r="ID59" s="1156"/>
      <c r="IE59" s="1156"/>
      <c r="IF59" s="1156"/>
      <c r="IG59" s="1156"/>
      <c r="IH59" s="1156"/>
      <c r="II59" s="1156"/>
      <c r="IJ59" s="1156"/>
      <c r="IK59" s="1156"/>
      <c r="IL59" s="1156"/>
      <c r="IM59" s="1156"/>
      <c r="IN59" s="1156"/>
      <c r="IO59" s="1156"/>
      <c r="IP59" s="1156"/>
      <c r="IQ59" s="1156"/>
      <c r="IR59" s="1156"/>
      <c r="IS59" s="1156"/>
      <c r="IT59" s="1156"/>
      <c r="IU59" s="1156"/>
      <c r="IV59" s="1156"/>
      <c r="IW59" s="1156"/>
      <c r="IX59" s="1156"/>
    </row>
    <row r="60" spans="1:258" s="449" customFormat="1" ht="19.5" customHeight="1">
      <c r="A60" s="85"/>
      <c r="B60" s="1177" t="s">
        <v>2550</v>
      </c>
      <c r="C60" s="1178"/>
      <c r="D60" s="1154" t="s">
        <v>2556</v>
      </c>
      <c r="E60" s="1155"/>
      <c r="F60" s="947" t="s">
        <v>2550</v>
      </c>
      <c r="G60" s="925" t="s">
        <v>2555</v>
      </c>
      <c r="I60" s="1156"/>
      <c r="J60" s="1156"/>
      <c r="K60" s="1156"/>
      <c r="L60" s="1156"/>
      <c r="M60" s="1156"/>
      <c r="N60" s="1156"/>
      <c r="O60" s="1156"/>
      <c r="P60" s="1156"/>
      <c r="Q60" s="1156"/>
      <c r="R60" s="1156"/>
      <c r="S60" s="1156"/>
      <c r="T60" s="1156"/>
      <c r="U60" s="1156"/>
      <c r="V60" s="1156"/>
      <c r="W60" s="1156"/>
      <c r="X60" s="1156"/>
      <c r="Y60" s="1156"/>
      <c r="Z60" s="1156"/>
      <c r="AA60" s="1156"/>
      <c r="AB60" s="1156"/>
      <c r="AC60" s="1156"/>
      <c r="AD60" s="1156"/>
      <c r="AE60" s="1156"/>
      <c r="AF60" s="1156"/>
      <c r="AG60" s="1156"/>
      <c r="AH60" s="1156"/>
      <c r="AI60" s="1156"/>
      <c r="AJ60" s="1156"/>
      <c r="AK60" s="1156"/>
      <c r="AL60" s="1156"/>
      <c r="AM60" s="1156"/>
      <c r="AN60" s="1156"/>
      <c r="AO60" s="1156"/>
      <c r="AP60" s="1156"/>
      <c r="AQ60" s="1156"/>
      <c r="AR60" s="1156"/>
      <c r="AS60" s="1156"/>
      <c r="AT60" s="1156"/>
      <c r="AU60" s="1156"/>
      <c r="AV60" s="1156"/>
      <c r="AW60" s="1156"/>
      <c r="AX60" s="1156"/>
      <c r="AY60" s="1156"/>
      <c r="AZ60" s="1156"/>
      <c r="BA60" s="1156"/>
      <c r="BB60" s="1156"/>
      <c r="BC60" s="1156"/>
      <c r="BD60" s="1156"/>
      <c r="BE60" s="1156"/>
      <c r="BF60" s="1156"/>
      <c r="BG60" s="1156"/>
      <c r="BH60" s="1156"/>
      <c r="BI60" s="1156"/>
      <c r="BJ60" s="1156"/>
      <c r="BK60" s="1156"/>
      <c r="BL60" s="1156"/>
      <c r="BM60" s="1156"/>
      <c r="BN60" s="1156"/>
      <c r="BO60" s="1156"/>
      <c r="BP60" s="1156"/>
      <c r="BQ60" s="1156"/>
      <c r="BR60" s="1156"/>
      <c r="BS60" s="1156"/>
      <c r="BT60" s="1156"/>
      <c r="BU60" s="1156"/>
      <c r="BV60" s="1156"/>
      <c r="BW60" s="1156"/>
      <c r="BX60" s="1156"/>
      <c r="BY60" s="1156"/>
      <c r="BZ60" s="1156"/>
      <c r="CA60" s="1156"/>
      <c r="CB60" s="1156"/>
      <c r="CC60" s="1156"/>
      <c r="CD60" s="1156"/>
      <c r="CE60" s="1156"/>
      <c r="CF60" s="1156"/>
      <c r="CG60" s="1156"/>
      <c r="CH60" s="1156"/>
      <c r="CI60" s="1156"/>
      <c r="CJ60" s="1156"/>
      <c r="CK60" s="1156"/>
      <c r="CL60" s="1156"/>
      <c r="CM60" s="1156"/>
      <c r="CN60" s="1156"/>
      <c r="CO60" s="1156"/>
      <c r="CP60" s="1156"/>
      <c r="CQ60" s="1156"/>
      <c r="CR60" s="1156"/>
      <c r="CS60" s="1156"/>
      <c r="CT60" s="1156"/>
      <c r="CU60" s="1156"/>
      <c r="CV60" s="1156"/>
      <c r="CW60" s="1156"/>
      <c r="CX60" s="1156"/>
      <c r="CY60" s="1156"/>
      <c r="CZ60" s="1156"/>
      <c r="DA60" s="1156"/>
      <c r="DB60" s="1156"/>
      <c r="DC60" s="1156"/>
      <c r="DD60" s="1156"/>
      <c r="DE60" s="1156"/>
      <c r="DF60" s="1156"/>
      <c r="DG60" s="1156"/>
      <c r="DH60" s="1156"/>
      <c r="DI60" s="1156"/>
      <c r="DJ60" s="1156"/>
      <c r="DK60" s="1156"/>
      <c r="DL60" s="1156"/>
      <c r="DM60" s="1156"/>
      <c r="DN60" s="1156"/>
      <c r="DO60" s="1156"/>
      <c r="DP60" s="1156"/>
      <c r="DQ60" s="1156"/>
      <c r="DR60" s="1156"/>
      <c r="DS60" s="1156"/>
      <c r="DT60" s="1156"/>
      <c r="DU60" s="1156"/>
      <c r="DV60" s="1156"/>
      <c r="DW60" s="1156"/>
      <c r="DX60" s="1156"/>
      <c r="DY60" s="1156"/>
      <c r="DZ60" s="1156"/>
      <c r="EA60" s="1156"/>
      <c r="EB60" s="1156"/>
      <c r="EC60" s="1156"/>
      <c r="ED60" s="1156"/>
      <c r="EE60" s="1156"/>
      <c r="EF60" s="1156"/>
      <c r="EG60" s="1156"/>
      <c r="EH60" s="1156"/>
      <c r="EI60" s="1156"/>
      <c r="EJ60" s="1156"/>
      <c r="EK60" s="1156"/>
      <c r="EL60" s="1156"/>
      <c r="EM60" s="1156"/>
      <c r="EN60" s="1156"/>
      <c r="EO60" s="1156"/>
      <c r="EP60" s="1156"/>
      <c r="EQ60" s="1156"/>
      <c r="ER60" s="1156"/>
      <c r="ES60" s="1156"/>
      <c r="ET60" s="1156"/>
      <c r="EU60" s="1156"/>
      <c r="EV60" s="1156"/>
      <c r="EW60" s="1156"/>
      <c r="EX60" s="1156"/>
      <c r="EY60" s="1156"/>
      <c r="EZ60" s="1156"/>
      <c r="FA60" s="1156"/>
      <c r="FB60" s="1156"/>
      <c r="FC60" s="1156"/>
      <c r="FD60" s="1156"/>
      <c r="FE60" s="1156"/>
      <c r="FF60" s="1156"/>
      <c r="FG60" s="1156"/>
      <c r="FH60" s="1156"/>
      <c r="FI60" s="1156"/>
      <c r="FJ60" s="1156"/>
      <c r="FK60" s="1156"/>
      <c r="FL60" s="1156"/>
      <c r="FM60" s="1156"/>
      <c r="FN60" s="1156"/>
      <c r="FO60" s="1156"/>
      <c r="FP60" s="1156"/>
      <c r="FQ60" s="1156"/>
      <c r="FR60" s="1156"/>
      <c r="FS60" s="1156"/>
      <c r="FT60" s="1156"/>
      <c r="FU60" s="1156"/>
      <c r="FV60" s="1156"/>
      <c r="FW60" s="1156"/>
      <c r="FX60" s="1156"/>
      <c r="FY60" s="1156"/>
      <c r="FZ60" s="1156"/>
      <c r="GA60" s="1156"/>
      <c r="GB60" s="1156"/>
      <c r="GC60" s="1156"/>
      <c r="GD60" s="1156"/>
      <c r="GE60" s="1156"/>
      <c r="GF60" s="1156"/>
      <c r="GG60" s="1156"/>
      <c r="GH60" s="1156"/>
      <c r="GI60" s="1156"/>
      <c r="GJ60" s="1156"/>
      <c r="GK60" s="1156"/>
      <c r="GL60" s="1156"/>
      <c r="GM60" s="1156"/>
      <c r="GN60" s="1156"/>
      <c r="GO60" s="1156"/>
      <c r="GP60" s="1156"/>
      <c r="GQ60" s="1156"/>
      <c r="GR60" s="1156"/>
      <c r="GS60" s="1156"/>
      <c r="GT60" s="1156"/>
      <c r="GU60" s="1156"/>
      <c r="GV60" s="1156"/>
      <c r="GW60" s="1156"/>
      <c r="GX60" s="1156"/>
      <c r="GY60" s="1156"/>
      <c r="GZ60" s="1156"/>
      <c r="HA60" s="1156"/>
      <c r="HB60" s="1156"/>
      <c r="HC60" s="1156"/>
      <c r="HD60" s="1156"/>
      <c r="HE60" s="1156"/>
      <c r="HF60" s="1156"/>
      <c r="HG60" s="1156"/>
      <c r="HH60" s="1156"/>
      <c r="HI60" s="1156"/>
      <c r="HJ60" s="1156"/>
      <c r="HK60" s="1156"/>
      <c r="HL60" s="1156"/>
      <c r="HM60" s="1156"/>
      <c r="HN60" s="1156"/>
      <c r="HO60" s="1156"/>
      <c r="HP60" s="1156"/>
      <c r="HQ60" s="1156"/>
      <c r="HR60" s="1156"/>
      <c r="HS60" s="1156"/>
      <c r="HT60" s="1156"/>
      <c r="HU60" s="1156"/>
      <c r="HV60" s="1156"/>
      <c r="HW60" s="1156"/>
      <c r="HX60" s="1156"/>
      <c r="HY60" s="1156"/>
      <c r="HZ60" s="1156"/>
      <c r="IA60" s="1156"/>
      <c r="IB60" s="1156"/>
      <c r="IC60" s="1156"/>
      <c r="ID60" s="1156"/>
      <c r="IE60" s="1156"/>
      <c r="IF60" s="1156"/>
      <c r="IG60" s="1156"/>
      <c r="IH60" s="1156"/>
      <c r="II60" s="1156"/>
      <c r="IJ60" s="1156"/>
      <c r="IK60" s="1156"/>
      <c r="IL60" s="1156"/>
      <c r="IM60" s="1156"/>
      <c r="IN60" s="1156"/>
      <c r="IO60" s="1156"/>
      <c r="IP60" s="1156"/>
      <c r="IQ60" s="1156"/>
      <c r="IR60" s="1156"/>
      <c r="IS60" s="1156"/>
      <c r="IT60" s="1156"/>
      <c r="IU60" s="1156"/>
      <c r="IV60" s="1156"/>
      <c r="IW60" s="1156"/>
      <c r="IX60" s="1156"/>
    </row>
    <row r="61" spans="1:258" s="449" customFormat="1" ht="19.5" customHeight="1">
      <c r="A61" s="85"/>
      <c r="B61" s="1177" t="s">
        <v>2550</v>
      </c>
      <c r="C61" s="1178"/>
      <c r="D61" s="1154" t="s">
        <v>2557</v>
      </c>
      <c r="E61" s="1155"/>
      <c r="F61" s="947" t="s">
        <v>2550</v>
      </c>
      <c r="G61" s="925" t="s">
        <v>2554</v>
      </c>
      <c r="I61" s="1156"/>
      <c r="J61" s="1156"/>
      <c r="K61" s="1156"/>
      <c r="L61" s="1156"/>
      <c r="M61" s="1156"/>
      <c r="N61" s="1156"/>
      <c r="O61" s="1156"/>
      <c r="P61" s="1156"/>
      <c r="Q61" s="1156"/>
      <c r="R61" s="1156"/>
      <c r="S61" s="1156"/>
      <c r="T61" s="1156"/>
      <c r="U61" s="1156"/>
      <c r="V61" s="1156"/>
      <c r="W61" s="1156"/>
      <c r="X61" s="1156"/>
      <c r="Y61" s="1156"/>
      <c r="Z61" s="1156"/>
      <c r="AA61" s="1156"/>
      <c r="AB61" s="1156"/>
      <c r="AC61" s="1156"/>
      <c r="AD61" s="1156"/>
      <c r="AE61" s="1156"/>
      <c r="AF61" s="1156"/>
      <c r="AG61" s="1156"/>
      <c r="AH61" s="1156"/>
      <c r="AI61" s="1156"/>
      <c r="AJ61" s="1156"/>
      <c r="AK61" s="1156"/>
      <c r="AL61" s="1156"/>
      <c r="AM61" s="1156"/>
      <c r="AN61" s="1156"/>
      <c r="AO61" s="1156"/>
      <c r="AP61" s="1156"/>
      <c r="AQ61" s="1156"/>
      <c r="AR61" s="1156"/>
      <c r="AS61" s="1156"/>
      <c r="AT61" s="1156"/>
      <c r="AU61" s="1156"/>
      <c r="AV61" s="1156"/>
      <c r="AW61" s="1156"/>
      <c r="AX61" s="1156"/>
      <c r="AY61" s="1156"/>
      <c r="AZ61" s="1156"/>
      <c r="BA61" s="1156"/>
      <c r="BB61" s="1156"/>
      <c r="BC61" s="1156"/>
      <c r="BD61" s="1156"/>
      <c r="BE61" s="1156"/>
      <c r="BF61" s="1156"/>
      <c r="BG61" s="1156"/>
      <c r="BH61" s="1156"/>
      <c r="BI61" s="1156"/>
      <c r="BJ61" s="1156"/>
      <c r="BK61" s="1156"/>
      <c r="BL61" s="1156"/>
      <c r="BM61" s="1156"/>
      <c r="BN61" s="1156"/>
      <c r="BO61" s="1156"/>
      <c r="BP61" s="1156"/>
      <c r="BQ61" s="1156"/>
      <c r="BR61" s="1156"/>
      <c r="BS61" s="1156"/>
      <c r="BT61" s="1156"/>
      <c r="BU61" s="1156"/>
      <c r="BV61" s="1156"/>
      <c r="BW61" s="1156"/>
      <c r="BX61" s="1156"/>
      <c r="BY61" s="1156"/>
      <c r="BZ61" s="1156"/>
      <c r="CA61" s="1156"/>
      <c r="CB61" s="1156"/>
      <c r="CC61" s="1156"/>
      <c r="CD61" s="1156"/>
      <c r="CE61" s="1156"/>
      <c r="CF61" s="1156"/>
      <c r="CG61" s="1156"/>
      <c r="CH61" s="1156"/>
      <c r="CI61" s="1156"/>
      <c r="CJ61" s="1156"/>
      <c r="CK61" s="1156"/>
      <c r="CL61" s="1156"/>
      <c r="CM61" s="1156"/>
      <c r="CN61" s="1156"/>
      <c r="CO61" s="1156"/>
      <c r="CP61" s="1156"/>
      <c r="CQ61" s="1156"/>
      <c r="CR61" s="1156"/>
      <c r="CS61" s="1156"/>
      <c r="CT61" s="1156"/>
      <c r="CU61" s="1156"/>
      <c r="CV61" s="1156"/>
      <c r="CW61" s="1156"/>
      <c r="CX61" s="1156"/>
      <c r="CY61" s="1156"/>
      <c r="CZ61" s="1156"/>
      <c r="DA61" s="1156"/>
      <c r="DB61" s="1156"/>
      <c r="DC61" s="1156"/>
      <c r="DD61" s="1156"/>
      <c r="DE61" s="1156"/>
      <c r="DF61" s="1156"/>
      <c r="DG61" s="1156"/>
      <c r="DH61" s="1156"/>
      <c r="DI61" s="1156"/>
      <c r="DJ61" s="1156"/>
      <c r="DK61" s="1156"/>
      <c r="DL61" s="1156"/>
      <c r="DM61" s="1156"/>
      <c r="DN61" s="1156"/>
      <c r="DO61" s="1156"/>
      <c r="DP61" s="1156"/>
      <c r="DQ61" s="1156"/>
      <c r="DR61" s="1156"/>
      <c r="DS61" s="1156"/>
      <c r="DT61" s="1156"/>
      <c r="DU61" s="1156"/>
      <c r="DV61" s="1156"/>
      <c r="DW61" s="1156"/>
      <c r="DX61" s="1156"/>
      <c r="DY61" s="1156"/>
      <c r="DZ61" s="1156"/>
      <c r="EA61" s="1156"/>
      <c r="EB61" s="1156"/>
      <c r="EC61" s="1156"/>
      <c r="ED61" s="1156"/>
      <c r="EE61" s="1156"/>
      <c r="EF61" s="1156"/>
      <c r="EG61" s="1156"/>
      <c r="EH61" s="1156"/>
      <c r="EI61" s="1156"/>
      <c r="EJ61" s="1156"/>
      <c r="EK61" s="1156"/>
      <c r="EL61" s="1156"/>
      <c r="EM61" s="1156"/>
      <c r="EN61" s="1156"/>
      <c r="EO61" s="1156"/>
      <c r="EP61" s="1156"/>
      <c r="EQ61" s="1156"/>
      <c r="ER61" s="1156"/>
      <c r="ES61" s="1156"/>
      <c r="ET61" s="1156"/>
      <c r="EU61" s="1156"/>
      <c r="EV61" s="1156"/>
      <c r="EW61" s="1156"/>
      <c r="EX61" s="1156"/>
      <c r="EY61" s="1156"/>
      <c r="EZ61" s="1156"/>
      <c r="FA61" s="1156"/>
      <c r="FB61" s="1156"/>
      <c r="FC61" s="1156"/>
      <c r="FD61" s="1156"/>
      <c r="FE61" s="1156"/>
      <c r="FF61" s="1156"/>
      <c r="FG61" s="1156"/>
      <c r="FH61" s="1156"/>
      <c r="FI61" s="1156"/>
      <c r="FJ61" s="1156"/>
      <c r="FK61" s="1156"/>
      <c r="FL61" s="1156"/>
      <c r="FM61" s="1156"/>
      <c r="FN61" s="1156"/>
      <c r="FO61" s="1156"/>
      <c r="FP61" s="1156"/>
      <c r="FQ61" s="1156"/>
      <c r="FR61" s="1156"/>
      <c r="FS61" s="1156"/>
      <c r="FT61" s="1156"/>
      <c r="FU61" s="1156"/>
      <c r="FV61" s="1156"/>
      <c r="FW61" s="1156"/>
      <c r="FX61" s="1156"/>
      <c r="FY61" s="1156"/>
      <c r="FZ61" s="1156"/>
      <c r="GA61" s="1156"/>
      <c r="GB61" s="1156"/>
      <c r="GC61" s="1156"/>
      <c r="GD61" s="1156"/>
      <c r="GE61" s="1156"/>
      <c r="GF61" s="1156"/>
      <c r="GG61" s="1156"/>
      <c r="GH61" s="1156"/>
      <c r="GI61" s="1156"/>
      <c r="GJ61" s="1156"/>
      <c r="GK61" s="1156"/>
      <c r="GL61" s="1156"/>
      <c r="GM61" s="1156"/>
      <c r="GN61" s="1156"/>
      <c r="GO61" s="1156"/>
      <c r="GP61" s="1156"/>
      <c r="GQ61" s="1156"/>
      <c r="GR61" s="1156"/>
      <c r="GS61" s="1156"/>
      <c r="GT61" s="1156"/>
      <c r="GU61" s="1156"/>
      <c r="GV61" s="1156"/>
      <c r="GW61" s="1156"/>
      <c r="GX61" s="1156"/>
      <c r="GY61" s="1156"/>
      <c r="GZ61" s="1156"/>
      <c r="HA61" s="1156"/>
      <c r="HB61" s="1156"/>
      <c r="HC61" s="1156"/>
      <c r="HD61" s="1156"/>
      <c r="HE61" s="1156"/>
      <c r="HF61" s="1156"/>
      <c r="HG61" s="1156"/>
      <c r="HH61" s="1156"/>
      <c r="HI61" s="1156"/>
      <c r="HJ61" s="1156"/>
      <c r="HK61" s="1156"/>
      <c r="HL61" s="1156"/>
      <c r="HM61" s="1156"/>
      <c r="HN61" s="1156"/>
      <c r="HO61" s="1156"/>
      <c r="HP61" s="1156"/>
      <c r="HQ61" s="1156"/>
      <c r="HR61" s="1156"/>
      <c r="HS61" s="1156"/>
      <c r="HT61" s="1156"/>
      <c r="HU61" s="1156"/>
      <c r="HV61" s="1156"/>
      <c r="HW61" s="1156"/>
      <c r="HX61" s="1156"/>
      <c r="HY61" s="1156"/>
      <c r="HZ61" s="1156"/>
      <c r="IA61" s="1156"/>
      <c r="IB61" s="1156"/>
      <c r="IC61" s="1156"/>
      <c r="ID61" s="1156"/>
      <c r="IE61" s="1156"/>
      <c r="IF61" s="1156"/>
      <c r="IG61" s="1156"/>
      <c r="IH61" s="1156"/>
      <c r="II61" s="1156"/>
      <c r="IJ61" s="1156"/>
      <c r="IK61" s="1156"/>
      <c r="IL61" s="1156"/>
      <c r="IM61" s="1156"/>
      <c r="IN61" s="1156"/>
      <c r="IO61" s="1156"/>
      <c r="IP61" s="1156"/>
      <c r="IQ61" s="1156"/>
      <c r="IR61" s="1156"/>
      <c r="IS61" s="1156"/>
      <c r="IT61" s="1156"/>
      <c r="IU61" s="1156"/>
      <c r="IV61" s="1156"/>
      <c r="IW61" s="1156"/>
      <c r="IX61" s="1156"/>
    </row>
    <row r="62" spans="1:258" s="449" customFormat="1" ht="7.9" customHeight="1">
      <c r="I62" s="425"/>
      <c r="J62" s="425"/>
      <c r="K62" s="425"/>
      <c r="L62" s="425"/>
      <c r="M62" s="425"/>
      <c r="N62" s="425"/>
      <c r="O62" s="425"/>
      <c r="P62" s="425"/>
      <c r="Q62" s="425"/>
      <c r="R62" s="425"/>
      <c r="S62" s="425"/>
      <c r="T62" s="425"/>
      <c r="U62" s="425"/>
      <c r="V62" s="425"/>
      <c r="W62" s="425"/>
      <c r="X62" s="425"/>
      <c r="Y62" s="425"/>
      <c r="Z62" s="425"/>
      <c r="AA62" s="425"/>
      <c r="AB62" s="425"/>
      <c r="AC62" s="425"/>
      <c r="AD62" s="425"/>
      <c r="AE62" s="425"/>
      <c r="AF62" s="425"/>
      <c r="AG62" s="425"/>
      <c r="AH62" s="425"/>
      <c r="AI62" s="425"/>
      <c r="AJ62" s="425"/>
      <c r="AK62" s="425"/>
      <c r="AL62" s="425"/>
      <c r="AM62" s="425"/>
      <c r="AN62" s="425"/>
      <c r="AO62" s="425"/>
      <c r="AP62" s="425"/>
      <c r="AQ62" s="425"/>
      <c r="AR62" s="425"/>
      <c r="AS62" s="425"/>
      <c r="AT62" s="425"/>
      <c r="AU62" s="425"/>
      <c r="AV62" s="425"/>
      <c r="AW62" s="425"/>
      <c r="AX62" s="425"/>
      <c r="AY62" s="425"/>
      <c r="AZ62" s="425"/>
      <c r="BA62" s="425"/>
      <c r="BB62" s="425"/>
      <c r="BC62" s="425"/>
      <c r="BD62" s="425"/>
      <c r="BE62" s="425"/>
      <c r="BF62" s="425"/>
      <c r="BG62" s="425"/>
      <c r="BH62" s="425"/>
      <c r="BI62" s="425"/>
      <c r="BJ62" s="425"/>
      <c r="BK62" s="425"/>
      <c r="BL62" s="425"/>
      <c r="BM62" s="425"/>
      <c r="BN62" s="425"/>
      <c r="BO62" s="425"/>
      <c r="BP62" s="425"/>
      <c r="BQ62" s="425"/>
      <c r="BR62" s="425"/>
      <c r="BS62" s="425"/>
      <c r="BT62" s="425"/>
      <c r="BU62" s="425"/>
      <c r="BV62" s="425"/>
      <c r="BW62" s="425"/>
      <c r="BX62" s="425"/>
      <c r="BY62" s="425"/>
      <c r="BZ62" s="425"/>
      <c r="CA62" s="425"/>
      <c r="CB62" s="425"/>
      <c r="CC62" s="425"/>
      <c r="CD62" s="425"/>
      <c r="CE62" s="425"/>
      <c r="CF62" s="425"/>
      <c r="CG62" s="425"/>
      <c r="CH62" s="425"/>
      <c r="CI62" s="425"/>
      <c r="CJ62" s="425"/>
      <c r="CK62" s="425"/>
      <c r="CL62" s="425"/>
      <c r="CM62" s="425"/>
      <c r="CN62" s="425"/>
      <c r="CO62" s="425"/>
      <c r="CP62" s="425"/>
      <c r="CQ62" s="425"/>
      <c r="CR62" s="425"/>
      <c r="CS62" s="425"/>
      <c r="CT62" s="425"/>
      <c r="CU62" s="425"/>
      <c r="CV62" s="425"/>
      <c r="CW62" s="425"/>
      <c r="CX62" s="425"/>
      <c r="CY62" s="425"/>
      <c r="CZ62" s="425"/>
      <c r="DA62" s="425"/>
      <c r="DB62" s="425"/>
      <c r="DC62" s="425"/>
      <c r="DD62" s="425"/>
      <c r="DE62" s="425"/>
      <c r="DF62" s="425"/>
      <c r="DG62" s="425"/>
      <c r="DH62" s="425"/>
      <c r="DI62" s="425"/>
      <c r="DJ62" s="425"/>
      <c r="DK62" s="425"/>
      <c r="DL62" s="425"/>
      <c r="DM62" s="425"/>
      <c r="DN62" s="425"/>
      <c r="DO62" s="425"/>
      <c r="DP62" s="425"/>
      <c r="DQ62" s="425"/>
      <c r="DR62" s="425"/>
      <c r="DS62" s="425"/>
      <c r="DT62" s="425"/>
      <c r="DU62" s="425"/>
      <c r="DV62" s="425"/>
      <c r="DW62" s="425"/>
      <c r="DX62" s="425"/>
      <c r="DY62" s="425"/>
      <c r="DZ62" s="425"/>
      <c r="EA62" s="425"/>
      <c r="EB62" s="425"/>
      <c r="EC62" s="425"/>
      <c r="ED62" s="425"/>
      <c r="EE62" s="425"/>
      <c r="EF62" s="425"/>
      <c r="EG62" s="425"/>
      <c r="EH62" s="425"/>
      <c r="EI62" s="425"/>
      <c r="EJ62" s="425"/>
      <c r="EK62" s="425"/>
      <c r="EL62" s="425"/>
      <c r="EM62" s="425"/>
      <c r="EN62" s="425"/>
      <c r="EO62" s="425"/>
      <c r="EP62" s="425"/>
      <c r="EQ62" s="425"/>
      <c r="ER62" s="425"/>
      <c r="ES62" s="425"/>
      <c r="ET62" s="425"/>
      <c r="EU62" s="425"/>
      <c r="EV62" s="425"/>
      <c r="EW62" s="425"/>
      <c r="EX62" s="425"/>
      <c r="EY62" s="425"/>
      <c r="EZ62" s="425"/>
      <c r="FA62" s="425"/>
      <c r="FB62" s="425"/>
      <c r="FC62" s="425"/>
      <c r="FD62" s="425"/>
      <c r="FE62" s="425"/>
      <c r="FF62" s="425"/>
      <c r="FG62" s="425"/>
      <c r="FH62" s="425"/>
      <c r="FI62" s="425"/>
      <c r="FJ62" s="425"/>
      <c r="FK62" s="425"/>
      <c r="FL62" s="425"/>
      <c r="FM62" s="425"/>
      <c r="FN62" s="425"/>
      <c r="FO62" s="425"/>
      <c r="FP62" s="425"/>
      <c r="FQ62" s="425"/>
      <c r="FR62" s="425"/>
      <c r="FS62" s="425"/>
      <c r="FT62" s="425"/>
      <c r="FU62" s="425"/>
      <c r="FV62" s="425"/>
      <c r="FW62" s="425"/>
      <c r="FX62" s="425"/>
      <c r="FY62" s="425"/>
      <c r="FZ62" s="425"/>
      <c r="GA62" s="425"/>
      <c r="GB62" s="425"/>
      <c r="GC62" s="425"/>
      <c r="GD62" s="425"/>
      <c r="GE62" s="425"/>
      <c r="GF62" s="425"/>
      <c r="GG62" s="425"/>
      <c r="GH62" s="425"/>
      <c r="GI62" s="425"/>
      <c r="GJ62" s="425"/>
      <c r="GK62" s="425"/>
      <c r="GL62" s="425"/>
      <c r="GM62" s="425"/>
      <c r="GN62" s="425"/>
      <c r="GO62" s="425"/>
      <c r="GP62" s="425"/>
      <c r="GQ62" s="425"/>
      <c r="GR62" s="425"/>
      <c r="GS62" s="425"/>
      <c r="GT62" s="425"/>
      <c r="GU62" s="425"/>
      <c r="GV62" s="425"/>
      <c r="GW62" s="425"/>
      <c r="GX62" s="425"/>
      <c r="GY62" s="425"/>
      <c r="GZ62" s="425"/>
      <c r="HA62" s="425"/>
      <c r="HB62" s="425"/>
      <c r="HC62" s="425"/>
      <c r="HD62" s="425"/>
      <c r="HE62" s="425"/>
      <c r="HF62" s="425"/>
      <c r="HG62" s="425"/>
      <c r="HH62" s="425"/>
      <c r="HI62" s="425"/>
      <c r="HJ62" s="425"/>
      <c r="HK62" s="425"/>
      <c r="HL62" s="425"/>
      <c r="HM62" s="425"/>
      <c r="HN62" s="425"/>
      <c r="HO62" s="425"/>
      <c r="HP62" s="425"/>
      <c r="HQ62" s="425"/>
      <c r="HR62" s="425"/>
      <c r="HS62" s="425"/>
      <c r="HT62" s="425"/>
      <c r="HU62" s="425"/>
      <c r="HV62" s="425"/>
      <c r="HW62" s="425"/>
      <c r="HX62" s="425"/>
      <c r="HY62" s="425"/>
      <c r="HZ62" s="425"/>
      <c r="IA62" s="425"/>
      <c r="IB62" s="425"/>
      <c r="IC62" s="425"/>
      <c r="ID62" s="425"/>
      <c r="IE62" s="425"/>
      <c r="IF62" s="425"/>
      <c r="IG62" s="425"/>
      <c r="IH62" s="425"/>
      <c r="II62" s="425"/>
      <c r="IJ62" s="425"/>
      <c r="IK62" s="425"/>
      <c r="IL62" s="425"/>
      <c r="IM62" s="425"/>
      <c r="IN62" s="425"/>
      <c r="IO62" s="425"/>
      <c r="IP62" s="425"/>
      <c r="IQ62" s="425"/>
      <c r="IR62" s="425"/>
      <c r="IS62" s="425"/>
      <c r="IT62" s="425"/>
      <c r="IU62" s="425"/>
      <c r="IV62" s="425"/>
      <c r="IW62" s="425"/>
      <c r="IX62" s="425"/>
    </row>
    <row r="63" spans="1:258" s="449" customFormat="1" ht="11.25" customHeight="1">
      <c r="A63" s="24"/>
      <c r="B63" s="24"/>
      <c r="C63" s="25"/>
      <c r="D63" s="24"/>
      <c r="E63" s="24"/>
      <c r="F63" s="24"/>
      <c r="G63" s="24"/>
      <c r="H63" s="26"/>
      <c r="I63" s="128"/>
      <c r="J63" s="1200"/>
      <c r="K63" s="1200"/>
      <c r="L63" s="1200"/>
      <c r="M63" s="1200"/>
      <c r="N63" s="1200"/>
      <c r="O63" s="1200"/>
      <c r="P63" s="1200"/>
      <c r="Q63" s="1200"/>
      <c r="R63" s="1200"/>
      <c r="S63" s="1200"/>
      <c r="T63" s="1200"/>
      <c r="U63" s="1200"/>
      <c r="V63" s="1200"/>
      <c r="W63" s="1200"/>
      <c r="X63" s="1200"/>
      <c r="Y63" s="1200"/>
      <c r="Z63" s="1200"/>
      <c r="AA63" s="1200"/>
      <c r="AB63" s="1200"/>
      <c r="AC63" s="1200"/>
      <c r="AD63" s="1200"/>
      <c r="AE63" s="1200"/>
      <c r="AF63" s="1200"/>
      <c r="AG63" s="1200"/>
      <c r="AH63" s="1200"/>
      <c r="AI63" s="1200"/>
      <c r="AJ63" s="1200"/>
      <c r="AK63" s="1200"/>
      <c r="AL63" s="1200"/>
      <c r="AM63" s="1200"/>
      <c r="AN63" s="1200"/>
      <c r="AO63" s="1200"/>
      <c r="AP63" s="1200"/>
      <c r="AQ63" s="1200"/>
      <c r="AR63" s="1200"/>
      <c r="AS63" s="1200"/>
      <c r="AT63" s="1200"/>
      <c r="AU63" s="1200"/>
      <c r="AV63" s="1200"/>
      <c r="AW63" s="1200"/>
      <c r="AX63" s="1200"/>
      <c r="AY63" s="1200"/>
      <c r="AZ63" s="1200"/>
      <c r="BA63" s="1200"/>
      <c r="BB63" s="1200"/>
      <c r="BC63" s="1200"/>
      <c r="BD63" s="1200"/>
      <c r="BE63" s="1200"/>
      <c r="BF63" s="1200"/>
      <c r="BG63" s="1200"/>
      <c r="BH63" s="1200"/>
      <c r="BI63" s="1200"/>
      <c r="BJ63" s="1200"/>
      <c r="BK63" s="1200"/>
      <c r="BL63" s="1200"/>
      <c r="BM63" s="1200"/>
      <c r="BN63" s="1200"/>
      <c r="BO63" s="1200"/>
      <c r="BP63" s="1200"/>
      <c r="BQ63" s="1200"/>
      <c r="BR63" s="1200"/>
      <c r="BS63" s="1200"/>
      <c r="BT63" s="1200"/>
      <c r="BU63" s="1200"/>
      <c r="BV63" s="1200"/>
      <c r="BW63" s="1200"/>
      <c r="BX63" s="1200"/>
      <c r="BY63" s="1200"/>
      <c r="BZ63" s="1200"/>
      <c r="CA63" s="1200"/>
      <c r="CB63" s="1200"/>
      <c r="CC63" s="1200"/>
      <c r="CD63" s="1200"/>
      <c r="CE63" s="1200"/>
      <c r="CF63" s="1200"/>
      <c r="CG63" s="1200"/>
      <c r="CH63" s="1200"/>
      <c r="CI63" s="1200"/>
      <c r="CJ63" s="1200"/>
      <c r="CK63" s="1200"/>
      <c r="CL63" s="1200"/>
      <c r="CM63" s="1200"/>
      <c r="CN63" s="1200"/>
      <c r="CO63" s="1200"/>
      <c r="CP63" s="1200"/>
      <c r="CQ63" s="1200"/>
      <c r="CR63" s="1200"/>
      <c r="CS63" s="1200"/>
      <c r="CT63" s="1200"/>
      <c r="CU63" s="1200"/>
      <c r="CV63" s="1200"/>
      <c r="CW63" s="1200"/>
      <c r="CX63" s="1200"/>
      <c r="CY63" s="1200"/>
      <c r="CZ63" s="1200"/>
      <c r="DA63" s="1200"/>
      <c r="DB63" s="1200"/>
      <c r="DC63" s="1200"/>
      <c r="DD63" s="1200"/>
      <c r="DE63" s="1200"/>
      <c r="DF63" s="1200"/>
      <c r="DG63" s="1200"/>
      <c r="DH63" s="1200"/>
      <c r="DI63" s="1200"/>
      <c r="DJ63" s="1200"/>
      <c r="DK63" s="1200"/>
      <c r="DL63" s="1200"/>
      <c r="DM63" s="1200"/>
      <c r="DN63" s="1200"/>
      <c r="DO63" s="1200"/>
      <c r="DP63" s="1200"/>
      <c r="DQ63" s="1200"/>
      <c r="DR63" s="1200"/>
      <c r="DS63" s="1200"/>
      <c r="DT63" s="1200"/>
      <c r="DU63" s="1200"/>
      <c r="DV63" s="1200"/>
      <c r="DW63" s="1200"/>
      <c r="DX63" s="1200"/>
      <c r="DY63" s="1200"/>
      <c r="DZ63" s="1200"/>
      <c r="EA63" s="1200"/>
      <c r="EB63" s="1200"/>
      <c r="EC63" s="1200"/>
      <c r="ED63" s="1200"/>
      <c r="EE63" s="1200"/>
      <c r="EF63" s="1200"/>
      <c r="EG63" s="1200"/>
      <c r="EH63" s="1200"/>
      <c r="EI63" s="1200"/>
      <c r="EJ63" s="1200"/>
      <c r="EK63" s="1200"/>
      <c r="EL63" s="1200"/>
      <c r="EM63" s="1200"/>
      <c r="EN63" s="1200"/>
      <c r="EO63" s="1200"/>
      <c r="EP63" s="1200"/>
      <c r="EQ63" s="1200"/>
      <c r="ER63" s="1200"/>
      <c r="ES63" s="1200"/>
      <c r="ET63" s="1200"/>
      <c r="EU63" s="1200"/>
      <c r="EV63" s="1200"/>
      <c r="EW63" s="1200"/>
      <c r="EX63" s="1200"/>
      <c r="EY63" s="1200"/>
      <c r="EZ63" s="1200"/>
      <c r="FA63" s="1200"/>
      <c r="FB63" s="1200"/>
      <c r="FC63" s="1200"/>
      <c r="FD63" s="1200"/>
      <c r="FE63" s="1200"/>
      <c r="FF63" s="1200"/>
      <c r="FG63" s="1200"/>
      <c r="FH63" s="1200"/>
      <c r="FI63" s="1200"/>
      <c r="FJ63" s="1200"/>
      <c r="FK63" s="1200"/>
      <c r="FL63" s="1200"/>
      <c r="FM63" s="1200"/>
      <c r="FN63" s="1200"/>
      <c r="FO63" s="1200"/>
      <c r="FP63" s="1200"/>
      <c r="FQ63" s="1200"/>
      <c r="FR63" s="1200"/>
      <c r="FS63" s="1200"/>
      <c r="FT63" s="1200"/>
      <c r="FU63" s="1200"/>
      <c r="FV63" s="1200"/>
      <c r="FW63" s="1200"/>
      <c r="FX63" s="1200"/>
      <c r="FY63" s="1200"/>
      <c r="FZ63" s="1200"/>
      <c r="GA63" s="1200"/>
      <c r="GB63" s="1200"/>
      <c r="GC63" s="1200"/>
      <c r="GD63" s="1200"/>
      <c r="GE63" s="1200"/>
      <c r="GF63" s="1200"/>
      <c r="GG63" s="1200"/>
      <c r="GH63" s="1200"/>
      <c r="GI63" s="1200"/>
      <c r="GJ63" s="1200"/>
      <c r="GK63" s="1200"/>
      <c r="GL63" s="1200"/>
      <c r="GM63" s="1200"/>
      <c r="GN63" s="1200"/>
      <c r="GO63" s="1200"/>
      <c r="GP63" s="1200"/>
      <c r="GQ63" s="1200"/>
      <c r="GR63" s="1200"/>
      <c r="GS63" s="1200"/>
      <c r="GT63" s="1200"/>
      <c r="GU63" s="1200"/>
      <c r="GV63" s="1200"/>
      <c r="GW63" s="1200"/>
      <c r="GX63" s="1200"/>
      <c r="GY63" s="1200"/>
      <c r="GZ63" s="1200"/>
      <c r="HA63" s="1200"/>
      <c r="HB63" s="1200"/>
      <c r="HC63" s="1200"/>
      <c r="HD63" s="1200"/>
      <c r="HE63" s="1200"/>
      <c r="HF63" s="1200"/>
      <c r="HG63" s="1200"/>
      <c r="HH63" s="1200"/>
      <c r="HI63" s="1200"/>
      <c r="HJ63" s="1200"/>
      <c r="HK63" s="1200"/>
      <c r="HL63" s="1200"/>
      <c r="HM63" s="1200"/>
      <c r="HN63" s="1200"/>
      <c r="HO63" s="1200"/>
      <c r="HP63" s="1200"/>
      <c r="HQ63" s="1200"/>
      <c r="HR63" s="1200"/>
      <c r="HS63" s="1200"/>
      <c r="HT63" s="1200"/>
      <c r="HU63" s="1200"/>
      <c r="HV63" s="1200"/>
      <c r="HW63" s="1200"/>
      <c r="HX63" s="1200"/>
      <c r="HY63" s="1200"/>
      <c r="HZ63" s="1200"/>
      <c r="IA63" s="1200"/>
      <c r="IB63" s="1200"/>
      <c r="IC63" s="1200"/>
      <c r="ID63" s="1200"/>
      <c r="IE63" s="1200"/>
      <c r="IF63" s="1200"/>
      <c r="IG63" s="1200"/>
      <c r="IH63" s="1200"/>
      <c r="II63" s="1200"/>
      <c r="IJ63" s="1200"/>
      <c r="IK63" s="1200"/>
      <c r="IL63" s="1200"/>
      <c r="IM63" s="1200"/>
      <c r="IN63" s="1200"/>
      <c r="IO63" s="1200"/>
      <c r="IP63" s="1200"/>
      <c r="IQ63" s="1200"/>
      <c r="IR63" s="1200"/>
      <c r="IS63" s="1200"/>
      <c r="IT63" s="1200"/>
      <c r="IU63" s="1200"/>
      <c r="IV63" s="1200"/>
      <c r="IW63" s="1200"/>
      <c r="IX63" s="425"/>
    </row>
    <row r="64" spans="1:258" s="449" customFormat="1" ht="28.5" customHeight="1">
      <c r="A64" s="449" t="s">
        <v>2394</v>
      </c>
    </row>
    <row r="65" spans="2:8" s="449" customFormat="1" ht="19.5" customHeight="1">
      <c r="B65" s="1203" t="s">
        <v>2353</v>
      </c>
      <c r="C65" s="1204"/>
      <c r="D65" s="1203" t="s">
        <v>847</v>
      </c>
      <c r="E65" s="1204"/>
      <c r="F65" s="907" t="s">
        <v>2340</v>
      </c>
      <c r="G65" s="911" t="s">
        <v>37</v>
      </c>
    </row>
    <row r="66" spans="2:8" s="449" customFormat="1" ht="18.75" customHeight="1">
      <c r="B66" s="1201"/>
      <c r="C66" s="1202"/>
      <c r="D66" s="1193" t="s">
        <v>2372</v>
      </c>
      <c r="E66" s="1194"/>
      <c r="F66" s="236"/>
      <c r="G66" s="926" t="s">
        <v>2371</v>
      </c>
      <c r="H66" s="909"/>
    </row>
  </sheetData>
  <mergeCells count="399">
    <mergeCell ref="K9:M9"/>
    <mergeCell ref="BK20:BM20"/>
    <mergeCell ref="B22:C22"/>
    <mergeCell ref="DP20:DR20"/>
    <mergeCell ref="DS20:DU20"/>
    <mergeCell ref="DV20:DX20"/>
    <mergeCell ref="DY20:EA20"/>
    <mergeCell ref="EQ20:ES20"/>
    <mergeCell ref="HE20:HG20"/>
    <mergeCell ref="FX20:FZ20"/>
    <mergeCell ref="GA20:GC20"/>
    <mergeCell ref="GG20:GI20"/>
    <mergeCell ref="FC17:FE17"/>
    <mergeCell ref="FF17:FH17"/>
    <mergeCell ref="FI17:FK17"/>
    <mergeCell ref="GS17:GU17"/>
    <mergeCell ref="GV17:GX17"/>
    <mergeCell ref="GY17:HA17"/>
    <mergeCell ref="HB17:HD17"/>
    <mergeCell ref="HE17:HG17"/>
    <mergeCell ref="EE17:EG17"/>
    <mergeCell ref="BN17:BP17"/>
    <mergeCell ref="BQ17:BS17"/>
    <mergeCell ref="BT17:BV17"/>
    <mergeCell ref="HH20:HJ20"/>
    <mergeCell ref="ET20:EV20"/>
    <mergeCell ref="EW20:EY20"/>
    <mergeCell ref="EK20:EM20"/>
    <mergeCell ref="EN20:EP20"/>
    <mergeCell ref="BN20:BP20"/>
    <mergeCell ref="BQ20:BS20"/>
    <mergeCell ref="BT20:BV20"/>
    <mergeCell ref="IL20:IN20"/>
    <mergeCell ref="BW20:BY20"/>
    <mergeCell ref="BZ20:CB20"/>
    <mergeCell ref="CC20:CE20"/>
    <mergeCell ref="CF20:CH20"/>
    <mergeCell ref="CI20:CK20"/>
    <mergeCell ref="CL20:CN20"/>
    <mergeCell ref="CO20:CQ20"/>
    <mergeCell ref="CR20:CT20"/>
    <mergeCell ref="EB20:ED20"/>
    <mergeCell ref="EE20:EG20"/>
    <mergeCell ref="EH20:EJ20"/>
    <mergeCell ref="GD20:GF20"/>
    <mergeCell ref="GY20:HA20"/>
    <mergeCell ref="HB20:HD20"/>
    <mergeCell ref="FU20:FW20"/>
    <mergeCell ref="IR20:IT20"/>
    <mergeCell ref="IU20:IW20"/>
    <mergeCell ref="IX20"/>
    <mergeCell ref="HT20:HV20"/>
    <mergeCell ref="HW20:HY20"/>
    <mergeCell ref="HZ20:IB20"/>
    <mergeCell ref="IC20:IE20"/>
    <mergeCell ref="IF20:IH20"/>
    <mergeCell ref="FC20:FE20"/>
    <mergeCell ref="FF20:FH20"/>
    <mergeCell ref="FI20:FK20"/>
    <mergeCell ref="FL20:FN20"/>
    <mergeCell ref="FO20:FQ20"/>
    <mergeCell ref="II20:IK20"/>
    <mergeCell ref="HK20:HM20"/>
    <mergeCell ref="HN20:HP20"/>
    <mergeCell ref="HQ20:HS20"/>
    <mergeCell ref="GJ20:GL20"/>
    <mergeCell ref="GM20:GO20"/>
    <mergeCell ref="GP20:GR20"/>
    <mergeCell ref="GS20:GU20"/>
    <mergeCell ref="GV20:GX20"/>
    <mergeCell ref="IO20:IQ20"/>
    <mergeCell ref="FR20:FT20"/>
    <mergeCell ref="EH17:EJ17"/>
    <mergeCell ref="EK17:EM17"/>
    <mergeCell ref="EN17:EP17"/>
    <mergeCell ref="EQ17:ES17"/>
    <mergeCell ref="ET17:EV17"/>
    <mergeCell ref="EW17:EY17"/>
    <mergeCell ref="EZ17:FB17"/>
    <mergeCell ref="CU20:CW20"/>
    <mergeCell ref="CX20:CZ20"/>
    <mergeCell ref="DA20:DC20"/>
    <mergeCell ref="DD20:DF20"/>
    <mergeCell ref="DG20:DI20"/>
    <mergeCell ref="DJ20:DL20"/>
    <mergeCell ref="DM20:DO20"/>
    <mergeCell ref="EZ20:FB20"/>
    <mergeCell ref="DG17:DI17"/>
    <mergeCell ref="DJ17:DL17"/>
    <mergeCell ref="DM17:DO17"/>
    <mergeCell ref="DP17:DR17"/>
    <mergeCell ref="DS17:DU17"/>
    <mergeCell ref="DV17:DX17"/>
    <mergeCell ref="DY17:EA17"/>
    <mergeCell ref="EB17:ED17"/>
    <mergeCell ref="CX17:CZ17"/>
    <mergeCell ref="IU17:IW17"/>
    <mergeCell ref="FL17:FN17"/>
    <mergeCell ref="FO17:FQ17"/>
    <mergeCell ref="FR17:FT17"/>
    <mergeCell ref="FU17:FW17"/>
    <mergeCell ref="FX17:FZ17"/>
    <mergeCell ref="GA17:GC17"/>
    <mergeCell ref="GD17:GF17"/>
    <mergeCell ref="GG17:GI17"/>
    <mergeCell ref="GJ17:GL17"/>
    <mergeCell ref="IO17:IQ17"/>
    <mergeCell ref="IR17:IT17"/>
    <mergeCell ref="HK17:HM17"/>
    <mergeCell ref="HN17:HP17"/>
    <mergeCell ref="HQ17:HS17"/>
    <mergeCell ref="HT17:HV17"/>
    <mergeCell ref="HW17:HY17"/>
    <mergeCell ref="HZ17:IB17"/>
    <mergeCell ref="II17:IK17"/>
    <mergeCell ref="IL17:IN17"/>
    <mergeCell ref="HH17:HJ17"/>
    <mergeCell ref="IX17"/>
    <mergeCell ref="IC17:IE17"/>
    <mergeCell ref="IF17:IH17"/>
    <mergeCell ref="J17:K17"/>
    <mergeCell ref="L17:N17"/>
    <mergeCell ref="O17:Q17"/>
    <mergeCell ref="R17:T17"/>
    <mergeCell ref="U17:W17"/>
    <mergeCell ref="X17:Z17"/>
    <mergeCell ref="AA17:AC17"/>
    <mergeCell ref="AD17:AF17"/>
    <mergeCell ref="AG17:AI17"/>
    <mergeCell ref="AJ17:AL17"/>
    <mergeCell ref="AM17:AO17"/>
    <mergeCell ref="AP17:AR17"/>
    <mergeCell ref="AS17:AU17"/>
    <mergeCell ref="AV17:AX17"/>
    <mergeCell ref="AY17:BA17"/>
    <mergeCell ref="BB17:BD17"/>
    <mergeCell ref="BE17:BG17"/>
    <mergeCell ref="BH17:BJ17"/>
    <mergeCell ref="BK17:BM17"/>
    <mergeCell ref="GM17:GO17"/>
    <mergeCell ref="GP17:GR17"/>
    <mergeCell ref="DA17:DC17"/>
    <mergeCell ref="DD17:DF17"/>
    <mergeCell ref="GD15:GF15"/>
    <mergeCell ref="GG15:GI15"/>
    <mergeCell ref="GJ15:GL15"/>
    <mergeCell ref="DA15:DC15"/>
    <mergeCell ref="DD15:DF15"/>
    <mergeCell ref="DG15:DI15"/>
    <mergeCell ref="DJ15:DL15"/>
    <mergeCell ref="DM15:DO15"/>
    <mergeCell ref="DP15:DR15"/>
    <mergeCell ref="DS15:DU15"/>
    <mergeCell ref="DV15:DX15"/>
    <mergeCell ref="DY15:EA15"/>
    <mergeCell ref="EB15:ED15"/>
    <mergeCell ref="EE15:EG15"/>
    <mergeCell ref="EH15:EJ15"/>
    <mergeCell ref="EK15:EM15"/>
    <mergeCell ref="EN15:EP15"/>
    <mergeCell ref="EQ15:ES15"/>
    <mergeCell ref="FX15:FZ15"/>
    <mergeCell ref="GA15:GC15"/>
    <mergeCell ref="EZ15:FB15"/>
    <mergeCell ref="ET15:EV15"/>
    <mergeCell ref="HN15:HP15"/>
    <mergeCell ref="HQ15:HS15"/>
    <mergeCell ref="HT15:HV15"/>
    <mergeCell ref="HW15:HY15"/>
    <mergeCell ref="GM15:GO15"/>
    <mergeCell ref="GP15:GR15"/>
    <mergeCell ref="GS15:GU15"/>
    <mergeCell ref="GV15:GX15"/>
    <mergeCell ref="GY15:HA15"/>
    <mergeCell ref="HB15:HD15"/>
    <mergeCell ref="HE15:HG15"/>
    <mergeCell ref="HH15:HJ15"/>
    <mergeCell ref="HK15:HM15"/>
    <mergeCell ref="HZ15:IB15"/>
    <mergeCell ref="IC15:IE15"/>
    <mergeCell ref="IX15"/>
    <mergeCell ref="IF15:IH15"/>
    <mergeCell ref="II15:IK15"/>
    <mergeCell ref="IL15:IN15"/>
    <mergeCell ref="IO15:IQ15"/>
    <mergeCell ref="IR15:IT15"/>
    <mergeCell ref="IU15:IW15"/>
    <mergeCell ref="EW15:EY15"/>
    <mergeCell ref="AJ15:AL15"/>
    <mergeCell ref="AM15:AO15"/>
    <mergeCell ref="CU15:CW15"/>
    <mergeCell ref="CX15:CZ15"/>
    <mergeCell ref="BQ15:BS15"/>
    <mergeCell ref="BT15:BV15"/>
    <mergeCell ref="AD15:AF15"/>
    <mergeCell ref="FU15:FW15"/>
    <mergeCell ref="FL15:FN15"/>
    <mergeCell ref="FO15:FQ15"/>
    <mergeCell ref="FR15:FT15"/>
    <mergeCell ref="BZ15:CB15"/>
    <mergeCell ref="CC15:CE15"/>
    <mergeCell ref="CL15:CN15"/>
    <mergeCell ref="CO15:CQ15"/>
    <mergeCell ref="CR15:CT15"/>
    <mergeCell ref="FC15:FE15"/>
    <mergeCell ref="FF15:FH15"/>
    <mergeCell ref="FI15:FK15"/>
    <mergeCell ref="D32:E32"/>
    <mergeCell ref="D34:E34"/>
    <mergeCell ref="D35:E35"/>
    <mergeCell ref="D37:E37"/>
    <mergeCell ref="B13:G13"/>
    <mergeCell ref="B15:G15"/>
    <mergeCell ref="J15:K15"/>
    <mergeCell ref="L15:N15"/>
    <mergeCell ref="O15:Q15"/>
    <mergeCell ref="B14:G14"/>
    <mergeCell ref="L20:N20"/>
    <mergeCell ref="O20:Q20"/>
    <mergeCell ref="D33:E33"/>
    <mergeCell ref="D36:E36"/>
    <mergeCell ref="CC17:CE17"/>
    <mergeCell ref="CF17:CH17"/>
    <mergeCell ref="CI17:CK17"/>
    <mergeCell ref="CL17:CN17"/>
    <mergeCell ref="CO17:CQ17"/>
    <mergeCell ref="CR17:CT17"/>
    <mergeCell ref="CU17:CW17"/>
    <mergeCell ref="AG15:AI15"/>
    <mergeCell ref="BW15:BY15"/>
    <mergeCell ref="AP15:AR15"/>
    <mergeCell ref="AS15:AU15"/>
    <mergeCell ref="CF15:CH15"/>
    <mergeCell ref="CI15:CK15"/>
    <mergeCell ref="AV15:AX15"/>
    <mergeCell ref="AY15:BA15"/>
    <mergeCell ref="BB15:BD15"/>
    <mergeCell ref="BE15:BG15"/>
    <mergeCell ref="BW17:BY17"/>
    <mergeCell ref="BZ17:CB17"/>
    <mergeCell ref="BK15:BM15"/>
    <mergeCell ref="BN15:BP15"/>
    <mergeCell ref="R20:T20"/>
    <mergeCell ref="AD20:AF20"/>
    <mergeCell ref="AG20:AI20"/>
    <mergeCell ref="AJ20:AL20"/>
    <mergeCell ref="U20:W20"/>
    <mergeCell ref="J20:K20"/>
    <mergeCell ref="X20:Z20"/>
    <mergeCell ref="AA20:AC20"/>
    <mergeCell ref="BH15:BJ15"/>
    <mergeCell ref="AM20:AO20"/>
    <mergeCell ref="AP20:AR20"/>
    <mergeCell ref="AS20:AU20"/>
    <mergeCell ref="AV20:AX20"/>
    <mergeCell ref="AY20:BA20"/>
    <mergeCell ref="BB20:BD20"/>
    <mergeCell ref="BE20:BG20"/>
    <mergeCell ref="BH20:BJ20"/>
    <mergeCell ref="R15:T15"/>
    <mergeCell ref="U15:W15"/>
    <mergeCell ref="X15:Z15"/>
    <mergeCell ref="AA15:AC15"/>
    <mergeCell ref="D41:E41"/>
    <mergeCell ref="D40:E40"/>
    <mergeCell ref="D42:E45"/>
    <mergeCell ref="C41:C45"/>
    <mergeCell ref="E3:G3"/>
    <mergeCell ref="E4:G4"/>
    <mergeCell ref="D26:E26"/>
    <mergeCell ref="D25:E25"/>
    <mergeCell ref="D27:E27"/>
    <mergeCell ref="D29:E29"/>
    <mergeCell ref="D28:E28"/>
    <mergeCell ref="D22:E22"/>
    <mergeCell ref="B23:C24"/>
    <mergeCell ref="D23:E24"/>
    <mergeCell ref="B18:G18"/>
    <mergeCell ref="D5:G5"/>
    <mergeCell ref="D7:G7"/>
    <mergeCell ref="B11:G11"/>
    <mergeCell ref="B10:G10"/>
    <mergeCell ref="B17:G17"/>
    <mergeCell ref="B40:C40"/>
    <mergeCell ref="B16:G16"/>
    <mergeCell ref="D30:E30"/>
    <mergeCell ref="D31:E31"/>
    <mergeCell ref="B47:C47"/>
    <mergeCell ref="D47:E47"/>
    <mergeCell ref="D48:E48"/>
    <mergeCell ref="B48:C48"/>
    <mergeCell ref="B49:C49"/>
    <mergeCell ref="B50:C50"/>
    <mergeCell ref="B51:C51"/>
    <mergeCell ref="D49:E49"/>
    <mergeCell ref="D50:E50"/>
    <mergeCell ref="D51:E51"/>
    <mergeCell ref="B66:C66"/>
    <mergeCell ref="D66:E66"/>
    <mergeCell ref="J63:K63"/>
    <mergeCell ref="L63:N63"/>
    <mergeCell ref="O63:Q63"/>
    <mergeCell ref="R63:T63"/>
    <mergeCell ref="U63:W63"/>
    <mergeCell ref="X63:Z63"/>
    <mergeCell ref="AA63:AC63"/>
    <mergeCell ref="B65:C65"/>
    <mergeCell ref="D65:E65"/>
    <mergeCell ref="AD63:AF63"/>
    <mergeCell ref="AG63:AI63"/>
    <mergeCell ref="AJ63:AL63"/>
    <mergeCell ref="AM63:AO63"/>
    <mergeCell ref="AP63:AR63"/>
    <mergeCell ref="AS63:AU63"/>
    <mergeCell ref="AV63:AX63"/>
    <mergeCell ref="AY63:BA63"/>
    <mergeCell ref="BB63:BD63"/>
    <mergeCell ref="BE63:BG63"/>
    <mergeCell ref="BH63:BJ63"/>
    <mergeCell ref="BK63:BM63"/>
    <mergeCell ref="BN63:BP63"/>
    <mergeCell ref="BQ63:BS63"/>
    <mergeCell ref="BT63:BV63"/>
    <mergeCell ref="BW63:BY63"/>
    <mergeCell ref="BZ63:CB63"/>
    <mergeCell ref="CC63:CE63"/>
    <mergeCell ref="CF63:CH63"/>
    <mergeCell ref="CI63:CK63"/>
    <mergeCell ref="CL63:CN63"/>
    <mergeCell ref="CO63:CQ63"/>
    <mergeCell ref="CR63:CT63"/>
    <mergeCell ref="CU63:CW63"/>
    <mergeCell ref="CX63:CZ63"/>
    <mergeCell ref="DA63:DC63"/>
    <mergeCell ref="DD63:DF63"/>
    <mergeCell ref="DG63:DI63"/>
    <mergeCell ref="DJ63:DL63"/>
    <mergeCell ref="DM63:DO63"/>
    <mergeCell ref="DP63:DR63"/>
    <mergeCell ref="DS63:DU63"/>
    <mergeCell ref="DV63:DX63"/>
    <mergeCell ref="DY63:EA63"/>
    <mergeCell ref="EB63:ED63"/>
    <mergeCell ref="EE63:EG63"/>
    <mergeCell ref="EH63:EJ63"/>
    <mergeCell ref="EK63:EM63"/>
    <mergeCell ref="EN63:EP63"/>
    <mergeCell ref="EQ63:ES63"/>
    <mergeCell ref="ET63:EV63"/>
    <mergeCell ref="EW63:EY63"/>
    <mergeCell ref="EZ63:FB63"/>
    <mergeCell ref="FC63:FE63"/>
    <mergeCell ref="FF63:FH63"/>
    <mergeCell ref="FI63:FK63"/>
    <mergeCell ref="FL63:FN63"/>
    <mergeCell ref="FO63:FQ63"/>
    <mergeCell ref="FR63:FT63"/>
    <mergeCell ref="FU63:FW63"/>
    <mergeCell ref="FX63:FZ63"/>
    <mergeCell ref="GA63:GC63"/>
    <mergeCell ref="GD63:GF63"/>
    <mergeCell ref="GG63:GI63"/>
    <mergeCell ref="GJ63:GL63"/>
    <mergeCell ref="GM63:GO63"/>
    <mergeCell ref="GP63:GR63"/>
    <mergeCell ref="GS63:GU63"/>
    <mergeCell ref="GV63:GX63"/>
    <mergeCell ref="GY63:HA63"/>
    <mergeCell ref="HB63:HD63"/>
    <mergeCell ref="HE63:HG63"/>
    <mergeCell ref="HH63:HJ63"/>
    <mergeCell ref="IL63:IN63"/>
    <mergeCell ref="IO63:IQ63"/>
    <mergeCell ref="IR63:IT63"/>
    <mergeCell ref="IU63:IW63"/>
    <mergeCell ref="HK63:HM63"/>
    <mergeCell ref="HN63:HP63"/>
    <mergeCell ref="HQ63:HS63"/>
    <mergeCell ref="HT63:HV63"/>
    <mergeCell ref="HW63:HY63"/>
    <mergeCell ref="HZ63:IB63"/>
    <mergeCell ref="IC63:IE63"/>
    <mergeCell ref="IF63:IH63"/>
    <mergeCell ref="II63:IK63"/>
    <mergeCell ref="B60:C60"/>
    <mergeCell ref="B61:C61"/>
    <mergeCell ref="B59:C59"/>
    <mergeCell ref="F52:F53"/>
    <mergeCell ref="D52:E53"/>
    <mergeCell ref="B52:C53"/>
    <mergeCell ref="B55:C55"/>
    <mergeCell ref="D55:E55"/>
    <mergeCell ref="B56:C56"/>
    <mergeCell ref="D56:E56"/>
    <mergeCell ref="D57:E58"/>
    <mergeCell ref="B57:C58"/>
    <mergeCell ref="F57:F58"/>
    <mergeCell ref="B54:C54"/>
    <mergeCell ref="D54:E54"/>
  </mergeCells>
  <phoneticPr fontId="3"/>
  <hyperlinks>
    <hyperlink ref="G23" location="参４_申請!A1" display="参４_申請" xr:uid="{2E055F31-65EF-4B47-8DEA-DAFA21A1E0D6}"/>
    <hyperlink ref="G24" location="参４_申請_事業計画!A1" display="参４_申請_事業計画" xr:uid="{77A59828-D20C-4160-927F-604E57785C63}"/>
    <hyperlink ref="G25" location="別紙１①!A1" display="別紙１①" xr:uid="{78100476-EE86-434B-BE2B-BB3A30C74F89}"/>
    <hyperlink ref="G26" location="別紙１②!A1" display="別紙１②" xr:uid="{338C1FB8-3BED-4C82-81B8-83E94A7C477F}"/>
    <hyperlink ref="G27" location="別紙１③!A1" display="別紙１③" xr:uid="{9D3EA734-C68A-4206-B488-7CD0A746D223}"/>
    <hyperlink ref="G28" location="別紙２①!A1" display="別紙１④" xr:uid="{DF0CB88C-5CA9-40E8-B9E7-4B98F565DC2B}"/>
    <hyperlink ref="G29" location="別紙２①!A1" display="別紙２①" xr:uid="{29C85EC4-1DCC-44DF-8B5B-5038A2C68465}"/>
    <hyperlink ref="G30" location="別紙３!A1" display="別紙３" xr:uid="{DEDB1A60-AF3B-4E41-9E8B-FBD96C79B4E6}"/>
    <hyperlink ref="G31" location="別紙４!A1" display="別紙４" xr:uid="{63FE9A58-FD91-4E8C-B816-80A5CA622EB7}"/>
    <hyperlink ref="G32" location="別紙５!A1" display="別紙５" xr:uid="{8A7609CF-EAA2-472F-AEC4-4CD4AC38F3CE}"/>
    <hyperlink ref="G34" location="別紙７!A1" display="別紙７" xr:uid="{17A116C8-17A6-41D0-9713-B256FCE501F0}"/>
    <hyperlink ref="G35" location="'別紙７（別添）'!A1" display="別紙７（別添）" xr:uid="{EB4B76BD-0443-44A2-9C4F-00AC68E3DD4B}"/>
    <hyperlink ref="G41" location="別紙２①!A1" display="別紙２①　（再掲）" xr:uid="{F400D1CB-25AF-4320-B869-4F319294155A}"/>
    <hyperlink ref="G42" location="'別紙２②（ネットワーク化活動計画）'!A1" display="別紙２②（ネットワーク化活動計画）" xr:uid="{6FAE6A23-7404-48AF-B9C8-A8351E6724DB}"/>
    <hyperlink ref="G43" location="'別紙２③（ネットワーク化）'!Print_Area" display="別紙２③（ネットワーク化）" xr:uid="{E49BD221-1AD2-4C2F-81B0-E02B1A245C30}"/>
    <hyperlink ref="G44" location="'別紙２④（統合）'!A1" display="別紙２④（統合）" xr:uid="{DF946FE2-B3B8-4E0F-9A9F-8B66C84ECBE9}"/>
    <hyperlink ref="G45" location="'別紙２⑤（多様な組織等の参画）'!A1" display="別紙２⑤（多様な組織等の参画）" xr:uid="{3706A2AD-886E-41E8-803D-D8DFCBBAF311}"/>
    <hyperlink ref="G48" location="参10!A1" display="参10" xr:uid="{A05322C0-5995-411C-B1A4-1C8DA4873969}"/>
    <hyperlink ref="G49" location="参12!A1" display="参12" xr:uid="{79651FA6-6E2B-49F8-A561-5EA6C44DE595}"/>
    <hyperlink ref="G50" location="参13!A1" display="参13" xr:uid="{63402AF5-B427-481D-A442-5194B5908DE3}"/>
    <hyperlink ref="G51" location="参14!A1" display="参14" xr:uid="{E3D6F504-8E46-42E2-8096-D9DA57B93001}"/>
    <hyperlink ref="G52" location="参17!A1" display="参17" xr:uid="{A6911BA7-7C66-4F81-A290-8D9EF047FDA3}"/>
    <hyperlink ref="G53" location="参17_別紙!A1" display="参17_別紙" xr:uid="{59DB9261-D65C-4BE7-A9AC-6C5F9D986863}"/>
    <hyperlink ref="G54" location="'収支報告書（金銭出納簿連動）'!A1" display="収支報告書" xr:uid="{69F7D25C-A060-4566-ADE8-72CDCDD33CD6}"/>
    <hyperlink ref="G55" location="支出に係る届出!A1" display="支出に係る届出" xr:uid="{8B786795-00D9-4BCB-821E-6725C06E945A}"/>
    <hyperlink ref="G56" location="'活動記録（参考） '!A1" display="活動記録（参考）" xr:uid="{535DDD33-939F-4403-9552-57080F405AB1}"/>
    <hyperlink ref="G58" location="'金銭出納簿（前年度）（参考） '!A1" display="金銭出納簿（前年度）（参考）" xr:uid="{8B452E4B-B3B1-410E-B25B-46F15F9D50F5}"/>
    <hyperlink ref="G66" location="'実施状況報告（様式2）'!A1" display="実施状況報告（様式2）" xr:uid="{0EA28272-3604-466E-AD6B-66DF599B77B1}"/>
    <hyperlink ref="G57" location="金銭出納簿!A1" display="金銭出納簿" xr:uid="{0468F41B-3C64-4339-9258-8C812FBEC8EC}"/>
    <hyperlink ref="G36" location="別紙８!A1" display="別紙８" xr:uid="{B8AB387B-2543-4AD1-8503-DD650CBA4792}"/>
    <hyperlink ref="G37" location="別紙９!A1" display="別紙９" xr:uid="{891BB36D-8E08-47DF-BD8F-F218DA647375}"/>
    <hyperlink ref="G33" location="別紙６!A1" display="別紙６" xr:uid="{8D779A05-854D-4C61-AE6C-F919FC0727DD}"/>
    <hyperlink ref="G60" location="'活動記録（多面的機能支払交付金の様式）'!A1" display="活動記録（多面的機能支払交付金の様式）" xr:uid="{DBE014C9-1464-4723-8BD7-8BDD34E2C0E2}"/>
    <hyperlink ref="G61" location="'金銭出納簿（多面的機能支払交付金の様式）'!A1" display="金銭出納簿（多面的機能支払交付金の様式）" xr:uid="{B26FB2BD-A69A-487F-A5F2-8ECE57B69BEC}"/>
  </hyperlinks>
  <pageMargins left="0.70866141732283472" right="0.70866141732283472" top="0.74803149606299213" bottom="0.74803149606299213" header="0.31496062992125984" footer="0.31496062992125984"/>
  <pageSetup paperSize="9" scale="83" orientation="portrait" r:id="rId1"/>
  <rowBreaks count="2" manualBreakCount="2">
    <brk id="45" max="6" man="1"/>
    <brk id="62"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CFFCC"/>
    <pageSetUpPr fitToPage="1"/>
  </sheetPr>
  <dimension ref="A1:CJ139"/>
  <sheetViews>
    <sheetView showGridLines="0" view="pageBreakPreview" zoomScale="90" zoomScaleNormal="100" zoomScaleSheetLayoutView="90" workbookViewId="0">
      <selection activeCell="O13" sqref="O13"/>
    </sheetView>
  </sheetViews>
  <sheetFormatPr defaultRowHeight="13.5"/>
  <cols>
    <col min="1" max="1" width="2.875" customWidth="1"/>
    <col min="2" max="35" width="2.625" style="92" customWidth="1"/>
  </cols>
  <sheetData>
    <row r="1" spans="1:35" ht="15.6" customHeight="1">
      <c r="A1" s="118"/>
      <c r="AH1" s="93" t="s">
        <v>395</v>
      </c>
      <c r="AI1" s="119"/>
    </row>
    <row r="2" spans="1:35" s="117" customFormat="1" ht="15.6" customHeight="1">
      <c r="A2" s="120"/>
      <c r="B2" s="89" t="s">
        <v>396</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121"/>
    </row>
    <row r="3" spans="1:35" s="92" customFormat="1" ht="36" customHeight="1">
      <c r="A3" s="122"/>
      <c r="B3" s="1848" t="s">
        <v>397</v>
      </c>
      <c r="C3" s="1848"/>
      <c r="D3" s="1848"/>
      <c r="E3" s="1848"/>
      <c r="F3" s="1848" t="s">
        <v>398</v>
      </c>
      <c r="G3" s="1848"/>
      <c r="H3" s="1848"/>
      <c r="I3" s="1848"/>
      <c r="J3" s="1848"/>
      <c r="K3" s="1848"/>
      <c r="L3" s="1848" t="s">
        <v>399</v>
      </c>
      <c r="M3" s="1848"/>
      <c r="N3" s="1848"/>
      <c r="O3" s="1848"/>
      <c r="P3" s="1848"/>
      <c r="Q3" s="1848"/>
      <c r="R3" s="1848"/>
      <c r="S3" s="1848" t="s">
        <v>400</v>
      </c>
      <c r="T3" s="1848"/>
      <c r="U3" s="1848"/>
      <c r="V3" s="1848"/>
      <c r="W3" s="1848"/>
      <c r="X3" s="1848"/>
      <c r="Y3" s="1848"/>
      <c r="Z3" s="1848"/>
      <c r="AA3" s="1848"/>
      <c r="AB3" s="1848"/>
      <c r="AC3" s="1848" t="s">
        <v>401</v>
      </c>
      <c r="AD3" s="1848"/>
      <c r="AE3" s="1848"/>
      <c r="AF3" s="1848"/>
      <c r="AG3" s="1848"/>
      <c r="AH3" s="1848"/>
      <c r="AI3" s="119"/>
    </row>
    <row r="4" spans="1:35" s="92" customFormat="1" ht="46.9" customHeight="1">
      <c r="A4" s="122"/>
      <c r="B4" s="1852" t="s">
        <v>402</v>
      </c>
      <c r="C4" s="1853"/>
      <c r="D4" s="1853"/>
      <c r="E4" s="1854"/>
      <c r="F4" s="1855" t="s">
        <v>932</v>
      </c>
      <c r="G4" s="1855"/>
      <c r="H4" s="1855"/>
      <c r="I4" s="1855"/>
      <c r="J4" s="1855"/>
      <c r="K4" s="1855"/>
      <c r="L4" s="1843" t="s">
        <v>2062</v>
      </c>
      <c r="M4" s="1844"/>
      <c r="N4" s="1844"/>
      <c r="O4" s="1844"/>
      <c r="P4" s="1844"/>
      <c r="Q4" s="1844"/>
      <c r="R4" s="1845"/>
      <c r="S4" s="1849" t="s">
        <v>2064</v>
      </c>
      <c r="T4" s="1850"/>
      <c r="U4" s="1850"/>
      <c r="V4" s="1850"/>
      <c r="W4" s="1850"/>
      <c r="X4" s="1850"/>
      <c r="Y4" s="1850"/>
      <c r="Z4" s="1850"/>
      <c r="AA4" s="1850"/>
      <c r="AB4" s="1851"/>
      <c r="AC4" s="1843" t="s">
        <v>2063</v>
      </c>
      <c r="AD4" s="1844"/>
      <c r="AE4" s="1844"/>
      <c r="AF4" s="1844"/>
      <c r="AG4" s="1844"/>
      <c r="AH4" s="1845"/>
      <c r="AI4" s="119"/>
    </row>
    <row r="5" spans="1:35" s="92" customFormat="1" ht="49.15" customHeight="1">
      <c r="A5" s="122"/>
      <c r="B5" s="1852" t="s">
        <v>403</v>
      </c>
      <c r="C5" s="1853"/>
      <c r="D5" s="1853"/>
      <c r="E5" s="1854"/>
      <c r="F5" s="1855" t="s">
        <v>933</v>
      </c>
      <c r="G5" s="1855"/>
      <c r="H5" s="1855"/>
      <c r="I5" s="1855"/>
      <c r="J5" s="1855"/>
      <c r="K5" s="1855"/>
      <c r="L5" s="1843" t="s">
        <v>2062</v>
      </c>
      <c r="M5" s="1844"/>
      <c r="N5" s="1844"/>
      <c r="O5" s="1844"/>
      <c r="P5" s="1844"/>
      <c r="Q5" s="1844"/>
      <c r="R5" s="1845"/>
      <c r="S5" s="1849" t="s">
        <v>2064</v>
      </c>
      <c r="T5" s="1850"/>
      <c r="U5" s="1850"/>
      <c r="V5" s="1850"/>
      <c r="W5" s="1850"/>
      <c r="X5" s="1850"/>
      <c r="Y5" s="1850"/>
      <c r="Z5" s="1850"/>
      <c r="AA5" s="1850"/>
      <c r="AB5" s="1851"/>
      <c r="AC5" s="1843" t="s">
        <v>2063</v>
      </c>
      <c r="AD5" s="1844"/>
      <c r="AE5" s="1844"/>
      <c r="AF5" s="1844"/>
      <c r="AG5" s="1844"/>
      <c r="AH5" s="1845"/>
      <c r="AI5" s="119"/>
    </row>
    <row r="6" spans="1:35" s="92" customFormat="1" ht="54" customHeight="1">
      <c r="A6" s="122"/>
      <c r="B6" s="1848" t="s">
        <v>935</v>
      </c>
      <c r="C6" s="1848"/>
      <c r="D6" s="1848"/>
      <c r="E6" s="1848"/>
      <c r="F6" s="1846" t="s">
        <v>934</v>
      </c>
      <c r="G6" s="1846"/>
      <c r="H6" s="1846"/>
      <c r="I6" s="1846"/>
      <c r="J6" s="1846"/>
      <c r="K6" s="1846"/>
      <c r="L6" s="1846" t="s">
        <v>428</v>
      </c>
      <c r="M6" s="1846"/>
      <c r="N6" s="1846"/>
      <c r="O6" s="1846"/>
      <c r="P6" s="1846"/>
      <c r="Q6" s="1846"/>
      <c r="R6" s="1846"/>
      <c r="S6" s="1847" t="s">
        <v>2065</v>
      </c>
      <c r="T6" s="1847"/>
      <c r="U6" s="1847"/>
      <c r="V6" s="1847"/>
      <c r="W6" s="1847"/>
      <c r="X6" s="1847"/>
      <c r="Y6" s="1847"/>
      <c r="Z6" s="1847"/>
      <c r="AA6" s="1847"/>
      <c r="AB6" s="1847"/>
      <c r="AC6" s="1846" t="s">
        <v>429</v>
      </c>
      <c r="AD6" s="1846"/>
      <c r="AE6" s="1846"/>
      <c r="AF6" s="1846"/>
      <c r="AG6" s="1846"/>
      <c r="AH6" s="1846"/>
      <c r="AI6" s="119"/>
    </row>
    <row r="7" spans="1:35" s="92" customFormat="1" ht="13.5" customHeight="1">
      <c r="A7" s="122"/>
      <c r="AI7" s="119"/>
    </row>
    <row r="8" spans="1:35" s="92" customFormat="1" ht="13.5" customHeight="1">
      <c r="A8" s="122"/>
      <c r="AI8" s="119"/>
    </row>
    <row r="9" spans="1:35">
      <c r="A9" s="118"/>
      <c r="AI9" s="119"/>
    </row>
    <row r="10" spans="1:35" s="92" customFormat="1" ht="13.5" customHeight="1">
      <c r="A10" s="122"/>
      <c r="AI10" s="119"/>
    </row>
    <row r="11" spans="1:35" s="92" customFormat="1" ht="13.5" customHeight="1">
      <c r="A11" s="122"/>
      <c r="AI11" s="119"/>
    </row>
    <row r="12" spans="1:35" s="92" customFormat="1" ht="13.5" customHeight="1">
      <c r="A12" s="122"/>
      <c r="AI12" s="119"/>
    </row>
    <row r="13" spans="1:35" s="92" customFormat="1" ht="13.5" customHeight="1">
      <c r="A13" s="122"/>
      <c r="AI13" s="119"/>
    </row>
    <row r="14" spans="1:35" s="92" customFormat="1" ht="13.5" customHeight="1">
      <c r="A14" s="122"/>
      <c r="AI14" s="119"/>
    </row>
    <row r="15" spans="1:35" s="92" customFormat="1" ht="13.5" customHeight="1">
      <c r="A15" s="122"/>
      <c r="AI15" s="119"/>
    </row>
    <row r="16" spans="1:35" s="92" customFormat="1" ht="13.5" customHeight="1">
      <c r="A16" s="122"/>
      <c r="AI16" s="119"/>
    </row>
    <row r="17" spans="1:88" s="92" customFormat="1" ht="13.5" customHeight="1">
      <c r="A17" s="122"/>
      <c r="AI17" s="119"/>
    </row>
    <row r="18" spans="1:88" s="92" customFormat="1" ht="13.5" customHeight="1">
      <c r="A18" s="122"/>
      <c r="AI18" s="119"/>
    </row>
    <row r="19" spans="1:88" s="92" customFormat="1" ht="13.5" customHeight="1">
      <c r="A19" s="122"/>
      <c r="AI19" s="119"/>
    </row>
    <row r="20" spans="1:88" s="92" customFormat="1" ht="13.5" customHeight="1">
      <c r="A20" s="122"/>
      <c r="AI20" s="119"/>
    </row>
    <row r="21" spans="1:88" s="92" customFormat="1" ht="13.5" customHeight="1">
      <c r="A21" s="122"/>
      <c r="AI21" s="119"/>
    </row>
    <row r="22" spans="1:88" s="92" customFormat="1" ht="13.5" customHeight="1">
      <c r="A22" s="122"/>
      <c r="AI22" s="119"/>
    </row>
    <row r="23" spans="1:88" s="92" customFormat="1" ht="13.5" customHeight="1">
      <c r="A23" s="122"/>
      <c r="AI23" s="119"/>
    </row>
    <row r="24" spans="1:88" s="92" customFormat="1">
      <c r="A24" s="118"/>
      <c r="AI24" s="119"/>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row>
    <row r="25" spans="1:88" s="92" customFormat="1" ht="13.5" customHeight="1">
      <c r="A25" s="122"/>
      <c r="AI25" s="119"/>
    </row>
    <row r="26" spans="1:88" s="92" customFormat="1" ht="13.5" customHeight="1">
      <c r="A26" s="122"/>
      <c r="AI26" s="119"/>
    </row>
    <row r="27" spans="1:88" s="92" customFormat="1" ht="13.5" customHeight="1">
      <c r="A27" s="122"/>
      <c r="AI27" s="119"/>
    </row>
    <row r="28" spans="1:88" s="92" customFormat="1" ht="13.5" customHeight="1">
      <c r="A28" s="122"/>
      <c r="AI28" s="119"/>
    </row>
    <row r="29" spans="1:88" s="92" customFormat="1" ht="13.5" customHeight="1">
      <c r="A29" s="122"/>
      <c r="AI29" s="119"/>
    </row>
    <row r="30" spans="1:88" s="92" customFormat="1" ht="13.5" customHeight="1">
      <c r="A30" s="122"/>
      <c r="AI30" s="119"/>
    </row>
    <row r="31" spans="1:88" s="92" customFormat="1" ht="13.5" customHeight="1">
      <c r="A31" s="122"/>
      <c r="AI31" s="119"/>
    </row>
    <row r="32" spans="1:88" s="92" customFormat="1" ht="13.5" customHeight="1" thickBot="1">
      <c r="A32" s="123"/>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5"/>
    </row>
    <row r="33" s="92" customFormat="1" ht="27" customHeight="1"/>
    <row r="34" s="92" customFormat="1" ht="13.5" customHeight="1"/>
    <row r="35" s="92" customFormat="1" ht="13.5" customHeight="1"/>
    <row r="36" s="92" customFormat="1" ht="13.5" customHeight="1"/>
    <row r="37" s="92" customFormat="1" ht="13.5" customHeight="1"/>
    <row r="38" s="92" customFormat="1" ht="13.5" customHeight="1"/>
    <row r="39" s="92" customFormat="1"/>
    <row r="40" s="92" customFormat="1" ht="13.5" customHeight="1"/>
    <row r="41" s="92" customFormat="1" ht="13.5" customHeight="1"/>
    <row r="42" s="92" customFormat="1" ht="13.5" customHeight="1"/>
    <row r="43" s="92" customFormat="1" ht="13.5" customHeight="1"/>
    <row r="44" s="92" customFormat="1" ht="13.5" customHeight="1"/>
    <row r="45" s="92" customFormat="1" ht="13.5" customHeight="1"/>
    <row r="46" s="92" customFormat="1" ht="13.5" customHeight="1"/>
    <row r="47" s="92" customFormat="1" ht="13.5" customHeight="1"/>
    <row r="48" s="92" customFormat="1" ht="13.5" customHeight="1"/>
    <row r="49" s="92" customFormat="1" ht="13.5" customHeight="1"/>
    <row r="50" s="92" customFormat="1" ht="13.5" customHeight="1"/>
    <row r="51" s="92" customFormat="1" ht="13.5" customHeight="1"/>
    <row r="52" s="92" customFormat="1" ht="27" customHeight="1"/>
    <row r="53" s="92" customFormat="1" ht="13.5" customHeight="1"/>
    <row r="54" s="92" customFormat="1" ht="27" customHeight="1"/>
    <row r="55" s="92" customFormat="1" ht="13.5" customHeight="1"/>
    <row r="56" s="92" customFormat="1" ht="13.5" customHeight="1"/>
    <row r="57" s="92" customFormat="1" ht="13.5" customHeight="1"/>
    <row r="58" s="92" customFormat="1" ht="13.5" customHeight="1"/>
    <row r="59" s="92" customFormat="1" ht="13.5" customHeight="1"/>
    <row r="60" s="92" customFormat="1" ht="13.5" customHeight="1"/>
    <row r="61" s="92" customFormat="1" ht="13.5" customHeight="1"/>
    <row r="62" s="92" customFormat="1" ht="13.5" customHeight="1"/>
    <row r="63" s="92" customFormat="1" ht="13.5" customHeight="1"/>
    <row r="64" s="92" customFormat="1" ht="27" customHeight="1"/>
    <row r="65" s="92" customFormat="1" ht="27" customHeight="1"/>
    <row r="68" s="92" customFormat="1"/>
    <row r="69" s="92" customFormat="1"/>
    <row r="86" ht="40.5" customHeight="1"/>
    <row r="114" ht="13.5" customHeight="1"/>
    <row r="129" ht="13.5" customHeight="1"/>
    <row r="138" ht="40.5" customHeight="1"/>
    <row r="139" ht="40.5" customHeight="1"/>
  </sheetData>
  <mergeCells count="20">
    <mergeCell ref="B6:E6"/>
    <mergeCell ref="F6:K6"/>
    <mergeCell ref="B3:E3"/>
    <mergeCell ref="F3:K3"/>
    <mergeCell ref="L3:R3"/>
    <mergeCell ref="B4:E4"/>
    <mergeCell ref="F4:K4"/>
    <mergeCell ref="L4:R4"/>
    <mergeCell ref="B5:E5"/>
    <mergeCell ref="F5:K5"/>
    <mergeCell ref="L5:R5"/>
    <mergeCell ref="AC5:AH5"/>
    <mergeCell ref="L6:R6"/>
    <mergeCell ref="S6:AB6"/>
    <mergeCell ref="AC6:AH6"/>
    <mergeCell ref="S3:AB3"/>
    <mergeCell ref="AC3:AH3"/>
    <mergeCell ref="S4:AB4"/>
    <mergeCell ref="AC4:AH4"/>
    <mergeCell ref="S5:AB5"/>
  </mergeCells>
  <phoneticPr fontId="3"/>
  <pageMargins left="0.7" right="0.7"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CCFFCC"/>
  </sheetPr>
  <dimension ref="A1:AY47"/>
  <sheetViews>
    <sheetView showGridLines="0" view="pageBreakPreview" zoomScale="90" zoomScaleNormal="80" zoomScaleSheetLayoutView="55" workbookViewId="0">
      <selection activeCell="AZ13" sqref="AZ13"/>
    </sheetView>
  </sheetViews>
  <sheetFormatPr defaultRowHeight="13.5"/>
  <cols>
    <col min="1" max="53" width="2.875" customWidth="1"/>
  </cols>
  <sheetData>
    <row r="1" spans="1:47" s="99" customFormat="1" ht="18" customHeight="1">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100" t="s">
        <v>264</v>
      </c>
      <c r="AU1" s="88"/>
    </row>
    <row r="2" spans="1:47" s="99" customFormat="1" ht="21.95" customHeight="1">
      <c r="A2" s="855" t="s">
        <v>67</v>
      </c>
      <c r="B2" s="856"/>
      <c r="C2" s="1087">
        <v>7</v>
      </c>
      <c r="D2" s="855" t="s">
        <v>2053</v>
      </c>
      <c r="E2" s="856"/>
      <c r="F2" s="856"/>
      <c r="G2" s="856"/>
      <c r="H2" s="856"/>
      <c r="I2" s="856"/>
      <c r="J2" s="856"/>
      <c r="K2" s="856"/>
      <c r="L2" s="856"/>
      <c r="M2" s="856"/>
      <c r="N2" s="856"/>
      <c r="O2" s="856"/>
      <c r="P2" s="856"/>
      <c r="Q2" s="856"/>
      <c r="R2" s="856"/>
      <c r="S2" s="856"/>
      <c r="T2" s="856"/>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88"/>
    </row>
    <row r="3" spans="1:47" s="99" customFormat="1" ht="36" customHeight="1">
      <c r="A3" s="1499" t="s">
        <v>265</v>
      </c>
      <c r="B3" s="1889"/>
      <c r="C3" s="1889"/>
      <c r="D3" s="1858"/>
      <c r="E3" s="1858"/>
      <c r="F3" s="1858"/>
      <c r="G3" s="1858"/>
      <c r="H3" s="1858"/>
      <c r="I3" s="1858"/>
      <c r="J3" s="1858"/>
      <c r="K3" s="1858"/>
      <c r="L3" s="1499" t="s">
        <v>266</v>
      </c>
      <c r="M3" s="1889"/>
      <c r="N3" s="1889"/>
      <c r="O3" s="1905" t="str">
        <f>はじめに!D3</f>
        <v>○○県</v>
      </c>
      <c r="P3" s="1905"/>
      <c r="Q3" s="1905"/>
      <c r="R3" s="1905"/>
      <c r="S3" s="1905"/>
      <c r="T3" s="1905"/>
      <c r="U3" s="1889" t="s">
        <v>267</v>
      </c>
      <c r="V3" s="1889"/>
      <c r="W3" s="1889"/>
      <c r="X3" s="1889"/>
      <c r="Y3" s="1889"/>
      <c r="Z3" s="1859"/>
      <c r="AA3" s="1859"/>
      <c r="AB3" s="1859"/>
      <c r="AC3" s="1859"/>
      <c r="AD3" s="1859"/>
      <c r="AE3" s="1859"/>
      <c r="AF3" s="1859"/>
      <c r="AG3" s="1859"/>
      <c r="AH3" s="1859"/>
      <c r="AI3" s="1859"/>
      <c r="AJ3" s="1889" t="s">
        <v>268</v>
      </c>
      <c r="AK3" s="1889"/>
      <c r="AL3" s="1889"/>
      <c r="AM3" s="1889"/>
      <c r="AN3" s="1858"/>
      <c r="AO3" s="1858"/>
      <c r="AP3" s="1858"/>
      <c r="AQ3" s="1858"/>
      <c r="AR3" s="1858"/>
      <c r="AS3" s="1858"/>
      <c r="AT3" s="1858"/>
    </row>
    <row r="4" spans="1:47" s="99" customFormat="1" ht="18" customHeight="1">
      <c r="A4" s="1890" t="s">
        <v>269</v>
      </c>
      <c r="B4" s="1891"/>
      <c r="C4" s="1896"/>
      <c r="D4" s="1896"/>
      <c r="E4" s="1896"/>
      <c r="F4" s="1437" t="s">
        <v>270</v>
      </c>
      <c r="G4" s="1437"/>
      <c r="H4" s="1438"/>
      <c r="I4" s="1899" t="s">
        <v>271</v>
      </c>
      <c r="J4" s="1900"/>
      <c r="K4" s="1900"/>
      <c r="L4" s="1900"/>
      <c r="M4" s="1900"/>
      <c r="N4" s="1900"/>
      <c r="O4" s="1900"/>
      <c r="P4" s="1900"/>
      <c r="Q4" s="1900"/>
      <c r="R4" s="1900"/>
      <c r="S4" s="1900"/>
      <c r="T4" s="1900"/>
      <c r="U4" s="1900"/>
      <c r="V4" s="1901"/>
      <c r="W4" s="1856" t="s">
        <v>272</v>
      </c>
      <c r="X4" s="1856"/>
      <c r="Y4" s="1856"/>
      <c r="Z4" s="1856"/>
      <c r="AA4" s="1856"/>
      <c r="AB4" s="1856"/>
      <c r="AC4" s="1856"/>
      <c r="AD4" s="1856"/>
      <c r="AE4" s="1856"/>
      <c r="AF4" s="1856"/>
      <c r="AG4" s="1856"/>
      <c r="AH4" s="1856"/>
      <c r="AI4" s="1856"/>
      <c r="AJ4" s="1856"/>
      <c r="AK4" s="1856"/>
      <c r="AL4" s="1856"/>
      <c r="AM4" s="1856"/>
      <c r="AN4" s="1856"/>
      <c r="AO4" s="1856"/>
      <c r="AP4" s="1856"/>
      <c r="AQ4" s="1856"/>
      <c r="AR4" s="1856"/>
      <c r="AS4" s="1856"/>
      <c r="AT4" s="1856"/>
      <c r="AU4"/>
    </row>
    <row r="5" spans="1:47" s="99" customFormat="1" ht="18" customHeight="1">
      <c r="A5" s="1892"/>
      <c r="B5" s="1893"/>
      <c r="C5" s="1897"/>
      <c r="D5" s="1897"/>
      <c r="E5" s="1897"/>
      <c r="F5" s="1857"/>
      <c r="G5" s="1857"/>
      <c r="H5" s="1898"/>
      <c r="I5" s="1880" t="s">
        <v>273</v>
      </c>
      <c r="J5" s="1881"/>
      <c r="K5" s="1881"/>
      <c r="L5" s="1881"/>
      <c r="M5" s="1881"/>
      <c r="N5" s="1881"/>
      <c r="O5" s="1881"/>
      <c r="P5" s="1881"/>
      <c r="Q5" s="1881"/>
      <c r="R5" s="1881"/>
      <c r="S5" s="1881"/>
      <c r="T5" s="1881"/>
      <c r="U5" s="1881"/>
      <c r="V5" s="1882"/>
      <c r="W5" s="1856"/>
      <c r="X5" s="1856"/>
      <c r="Y5" s="1856"/>
      <c r="Z5" s="1856"/>
      <c r="AA5" s="1856"/>
      <c r="AB5" s="1856"/>
      <c r="AC5" s="1856"/>
      <c r="AD5" s="1856"/>
      <c r="AE5" s="1856"/>
      <c r="AF5" s="1856"/>
      <c r="AG5" s="1856"/>
      <c r="AH5" s="1856"/>
      <c r="AI5" s="1856"/>
      <c r="AJ5" s="1856"/>
      <c r="AK5" s="1856"/>
      <c r="AL5" s="1856"/>
      <c r="AM5" s="1856"/>
      <c r="AN5" s="1856"/>
      <c r="AO5" s="1856"/>
      <c r="AP5" s="1856"/>
      <c r="AQ5" s="1856"/>
      <c r="AR5" s="1856"/>
      <c r="AS5" s="1856"/>
      <c r="AT5" s="1856"/>
      <c r="AU5"/>
    </row>
    <row r="6" spans="1:47" s="99" customFormat="1" ht="18" customHeight="1">
      <c r="A6" s="1892"/>
      <c r="B6" s="1893"/>
      <c r="C6" s="1897"/>
      <c r="D6" s="1897"/>
      <c r="E6" s="1897"/>
      <c r="F6" s="92"/>
      <c r="G6" s="92"/>
      <c r="H6" s="101"/>
      <c r="I6" s="1902"/>
      <c r="J6" s="1884"/>
      <c r="K6" s="1884"/>
      <c r="L6" s="1852" t="s">
        <v>274</v>
      </c>
      <c r="M6" s="1437"/>
      <c r="N6" s="1437"/>
      <c r="O6" s="1437"/>
      <c r="P6" s="1437"/>
      <c r="Q6" s="1437"/>
      <c r="R6" s="1437"/>
      <c r="S6" s="1437"/>
      <c r="T6" s="1437"/>
      <c r="U6" s="1437"/>
      <c r="V6" s="1438"/>
      <c r="W6" s="1869" t="s">
        <v>275</v>
      </c>
      <c r="X6" s="1870"/>
      <c r="Y6" s="1870"/>
      <c r="Z6" s="1870"/>
      <c r="AA6" s="1870"/>
      <c r="AB6" s="1870"/>
      <c r="AC6" s="1870"/>
      <c r="AD6" s="1870"/>
      <c r="AE6" s="1870"/>
      <c r="AF6" s="1870"/>
      <c r="AG6" s="1870"/>
      <c r="AH6" s="1870"/>
      <c r="AI6" s="1870"/>
      <c r="AJ6" s="1870"/>
      <c r="AK6" s="1870"/>
      <c r="AL6" s="1870"/>
      <c r="AM6" s="1870"/>
      <c r="AN6" s="1871"/>
      <c r="AO6" s="1875" t="s">
        <v>275</v>
      </c>
      <c r="AP6" s="1875"/>
      <c r="AQ6" s="1875"/>
      <c r="AR6" s="1875"/>
      <c r="AS6" s="1875"/>
      <c r="AT6" s="1875"/>
      <c r="AU6"/>
    </row>
    <row r="7" spans="1:47" s="99" customFormat="1" ht="18" customHeight="1">
      <c r="A7" s="1892"/>
      <c r="B7" s="1893"/>
      <c r="C7" s="92"/>
      <c r="D7" s="92"/>
      <c r="E7" s="92"/>
      <c r="F7" s="1876"/>
      <c r="G7" s="1876"/>
      <c r="H7" s="1877"/>
      <c r="I7" s="1902"/>
      <c r="J7" s="1884"/>
      <c r="K7" s="1884"/>
      <c r="L7" s="1903"/>
      <c r="M7" s="1857"/>
      <c r="N7" s="1857"/>
      <c r="O7" s="1857"/>
      <c r="P7" s="1880" t="s">
        <v>276</v>
      </c>
      <c r="Q7" s="1881"/>
      <c r="R7" s="1881"/>
      <c r="S7" s="1881"/>
      <c r="T7" s="1881"/>
      <c r="U7" s="1881"/>
      <c r="V7" s="1882"/>
      <c r="W7" s="1872"/>
      <c r="X7" s="1873"/>
      <c r="Y7" s="1873"/>
      <c r="Z7" s="1873"/>
      <c r="AA7" s="1873"/>
      <c r="AB7" s="1873"/>
      <c r="AC7" s="1873"/>
      <c r="AD7" s="1873"/>
      <c r="AE7" s="1873"/>
      <c r="AF7" s="1873"/>
      <c r="AG7" s="1873"/>
      <c r="AH7" s="1873"/>
      <c r="AI7" s="1873"/>
      <c r="AJ7" s="1873"/>
      <c r="AK7" s="1873"/>
      <c r="AL7" s="1873"/>
      <c r="AM7" s="1873"/>
      <c r="AN7" s="1874"/>
      <c r="AO7" s="1875"/>
      <c r="AP7" s="1875"/>
      <c r="AQ7" s="1875"/>
      <c r="AR7" s="1875"/>
      <c r="AS7" s="1875"/>
      <c r="AT7" s="1875"/>
      <c r="AU7"/>
    </row>
    <row r="8" spans="1:47" s="99" customFormat="1" ht="18" customHeight="1">
      <c r="A8" s="1892"/>
      <c r="B8" s="1893"/>
      <c r="C8" s="1857" t="s">
        <v>270</v>
      </c>
      <c r="D8" s="1857"/>
      <c r="E8" s="1857"/>
      <c r="F8" s="1876"/>
      <c r="G8" s="1876"/>
      <c r="H8" s="1877"/>
      <c r="I8" s="1902"/>
      <c r="J8" s="1884"/>
      <c r="K8" s="1884"/>
      <c r="L8" s="1903"/>
      <c r="M8" s="1857"/>
      <c r="N8" s="1857"/>
      <c r="O8" s="1857"/>
      <c r="P8" s="1883"/>
      <c r="Q8" s="1884"/>
      <c r="R8" s="1884"/>
      <c r="S8" s="1884"/>
      <c r="T8" s="1884"/>
      <c r="U8" s="1884"/>
      <c r="V8" s="1885"/>
      <c r="W8" s="1856" t="s">
        <v>277</v>
      </c>
      <c r="X8" s="1856"/>
      <c r="Y8" s="1856" t="s">
        <v>278</v>
      </c>
      <c r="Z8" s="1856"/>
      <c r="AA8" s="1856" t="s">
        <v>279</v>
      </c>
      <c r="AB8" s="1856"/>
      <c r="AC8" s="1856" t="s">
        <v>280</v>
      </c>
      <c r="AD8" s="1856"/>
      <c r="AE8" s="1856" t="s">
        <v>281</v>
      </c>
      <c r="AF8" s="1856"/>
      <c r="AG8" s="1856" t="s">
        <v>282</v>
      </c>
      <c r="AH8" s="1856"/>
      <c r="AI8" s="1856" t="s">
        <v>283</v>
      </c>
      <c r="AJ8" s="1856"/>
      <c r="AK8" s="1856" t="s">
        <v>284</v>
      </c>
      <c r="AL8" s="1856"/>
      <c r="AM8" s="1856" t="s">
        <v>285</v>
      </c>
      <c r="AN8" s="1856"/>
      <c r="AO8" s="1856" t="s">
        <v>286</v>
      </c>
      <c r="AP8" s="1856"/>
      <c r="AQ8" s="1856" t="s">
        <v>287</v>
      </c>
      <c r="AR8" s="1856"/>
      <c r="AS8" s="1856" t="s">
        <v>288</v>
      </c>
      <c r="AT8" s="1856"/>
      <c r="AU8"/>
    </row>
    <row r="9" spans="1:47" s="99" customFormat="1" ht="18" customHeight="1">
      <c r="A9" s="1892"/>
      <c r="B9" s="1893"/>
      <c r="C9" s="1439"/>
      <c r="D9" s="1439"/>
      <c r="E9" s="1439"/>
      <c r="F9" s="1878"/>
      <c r="G9" s="1878"/>
      <c r="H9" s="1879"/>
      <c r="I9" s="1886"/>
      <c r="J9" s="1887"/>
      <c r="K9" s="1887"/>
      <c r="L9" s="1904"/>
      <c r="M9" s="1439"/>
      <c r="N9" s="1439"/>
      <c r="O9" s="1439"/>
      <c r="P9" s="1886"/>
      <c r="Q9" s="1887"/>
      <c r="R9" s="1887"/>
      <c r="S9" s="1887"/>
      <c r="T9" s="1887"/>
      <c r="U9" s="1887"/>
      <c r="V9" s="1888"/>
      <c r="W9" s="1856"/>
      <c r="X9" s="1856"/>
      <c r="Y9" s="1856"/>
      <c r="Z9" s="1856"/>
      <c r="AA9" s="1856"/>
      <c r="AB9" s="1856"/>
      <c r="AC9" s="1856"/>
      <c r="AD9" s="1856"/>
      <c r="AE9" s="1856"/>
      <c r="AF9" s="1856"/>
      <c r="AG9" s="1856"/>
      <c r="AH9" s="1856"/>
      <c r="AI9" s="1856"/>
      <c r="AJ9" s="1856"/>
      <c r="AK9" s="1856"/>
      <c r="AL9" s="1856"/>
      <c r="AM9" s="1856"/>
      <c r="AN9" s="1856"/>
      <c r="AO9" s="1856"/>
      <c r="AP9" s="1856"/>
      <c r="AQ9" s="1856"/>
      <c r="AR9" s="1856"/>
      <c r="AS9" s="1856"/>
      <c r="AT9" s="1856"/>
      <c r="AU9"/>
    </row>
    <row r="10" spans="1:47" s="99" customFormat="1" ht="18" customHeight="1">
      <c r="A10" s="1892"/>
      <c r="B10" s="1893"/>
      <c r="C10" s="1859" t="s">
        <v>289</v>
      </c>
      <c r="D10" s="1859"/>
      <c r="E10" s="1859"/>
      <c r="F10" s="1859"/>
      <c r="G10" s="1859"/>
      <c r="H10" s="1859"/>
      <c r="I10" s="1860"/>
      <c r="J10" s="1861"/>
      <c r="K10" s="1862"/>
      <c r="L10" s="1860"/>
      <c r="M10" s="1861"/>
      <c r="N10" s="1861"/>
      <c r="O10" s="1862"/>
      <c r="P10" s="1860"/>
      <c r="Q10" s="1861"/>
      <c r="R10" s="1861"/>
      <c r="S10" s="1861"/>
      <c r="T10" s="1861"/>
      <c r="U10" s="1861"/>
      <c r="V10" s="1862"/>
      <c r="W10" s="1088"/>
      <c r="X10" s="1089"/>
      <c r="Y10" s="1089"/>
      <c r="Z10" s="1089"/>
      <c r="AA10" s="1089"/>
      <c r="AB10" s="1089"/>
      <c r="AC10" s="1089"/>
      <c r="AD10" s="1089"/>
      <c r="AE10" s="1089"/>
      <c r="AF10" s="1089"/>
      <c r="AG10" s="1089"/>
      <c r="AH10" s="1089"/>
      <c r="AI10" s="1089"/>
      <c r="AJ10" s="1089"/>
      <c r="AK10" s="1089"/>
      <c r="AL10" s="1089"/>
      <c r="AM10" s="1089"/>
      <c r="AN10" s="1089"/>
      <c r="AO10" s="1089"/>
      <c r="AP10" s="1089"/>
      <c r="AQ10" s="1089"/>
      <c r="AR10" s="1089"/>
      <c r="AS10" s="1089"/>
      <c r="AT10" s="1090"/>
      <c r="AU10" s="88"/>
    </row>
    <row r="11" spans="1:47" s="99" customFormat="1" ht="18" customHeight="1">
      <c r="A11" s="1892"/>
      <c r="B11" s="1893"/>
      <c r="C11" s="1859"/>
      <c r="D11" s="1859"/>
      <c r="E11" s="1859"/>
      <c r="F11" s="1859"/>
      <c r="G11" s="1859"/>
      <c r="H11" s="1859"/>
      <c r="I11" s="1863"/>
      <c r="J11" s="1864"/>
      <c r="K11" s="1865"/>
      <c r="L11" s="1863"/>
      <c r="M11" s="1864"/>
      <c r="N11" s="1864"/>
      <c r="O11" s="1865"/>
      <c r="P11" s="1863"/>
      <c r="Q11" s="1864"/>
      <c r="R11" s="1864"/>
      <c r="S11" s="1864"/>
      <c r="T11" s="1864"/>
      <c r="U11" s="1864"/>
      <c r="V11" s="1865"/>
      <c r="W11" s="1091"/>
      <c r="X11" s="1092"/>
      <c r="Y11" s="1092"/>
      <c r="Z11" s="1092"/>
      <c r="AA11" s="1092"/>
      <c r="AB11" s="1092"/>
      <c r="AC11" s="1092"/>
      <c r="AD11" s="1092"/>
      <c r="AE11" s="1092"/>
      <c r="AF11" s="1092"/>
      <c r="AG11" s="1092"/>
      <c r="AH11" s="1092"/>
      <c r="AI11" s="1092"/>
      <c r="AJ11" s="1092"/>
      <c r="AK11" s="1092"/>
      <c r="AL11" s="1092"/>
      <c r="AM11" s="1092"/>
      <c r="AN11" s="1092"/>
      <c r="AO11" s="1092"/>
      <c r="AP11" s="1092"/>
      <c r="AQ11" s="1092"/>
      <c r="AR11" s="1092"/>
      <c r="AS11" s="1092"/>
      <c r="AT11" s="1093"/>
      <c r="AU11"/>
    </row>
    <row r="12" spans="1:47" s="99" customFormat="1" ht="18" customHeight="1">
      <c r="A12" s="1892"/>
      <c r="B12" s="1893"/>
      <c r="C12" s="1859"/>
      <c r="D12" s="1859"/>
      <c r="E12" s="1859"/>
      <c r="F12" s="1859"/>
      <c r="G12" s="1859"/>
      <c r="H12" s="1859"/>
      <c r="I12" s="1866"/>
      <c r="J12" s="1867"/>
      <c r="K12" s="1868"/>
      <c r="L12" s="1866"/>
      <c r="M12" s="1867"/>
      <c r="N12" s="1867"/>
      <c r="O12" s="1868"/>
      <c r="P12" s="1866"/>
      <c r="Q12" s="1867"/>
      <c r="R12" s="1867"/>
      <c r="S12" s="1867"/>
      <c r="T12" s="1867"/>
      <c r="U12" s="1867"/>
      <c r="V12" s="1868"/>
      <c r="W12" s="1091"/>
      <c r="X12" s="1092"/>
      <c r="Y12" s="1092"/>
      <c r="Z12" s="1092"/>
      <c r="AA12" s="1092"/>
      <c r="AB12" s="1092"/>
      <c r="AC12" s="1092"/>
      <c r="AD12" s="1092"/>
      <c r="AE12" s="1092"/>
      <c r="AF12" s="1092"/>
      <c r="AG12" s="1092"/>
      <c r="AH12" s="1092"/>
      <c r="AI12" s="1092"/>
      <c r="AJ12" s="1092"/>
      <c r="AK12" s="1092"/>
      <c r="AL12" s="1092"/>
      <c r="AM12" s="1092"/>
      <c r="AN12" s="1092"/>
      <c r="AO12" s="1092"/>
      <c r="AP12" s="1092"/>
      <c r="AQ12" s="1092"/>
      <c r="AR12" s="1092"/>
      <c r="AS12" s="1092"/>
      <c r="AT12" s="1093"/>
      <c r="AU12" s="88"/>
    </row>
    <row r="13" spans="1:47" s="99" customFormat="1" ht="18" customHeight="1">
      <c r="A13" s="1892"/>
      <c r="B13" s="1893"/>
      <c r="C13" s="1859" t="s">
        <v>289</v>
      </c>
      <c r="D13" s="1859"/>
      <c r="E13" s="1859"/>
      <c r="F13" s="1859"/>
      <c r="G13" s="1859"/>
      <c r="H13" s="1859"/>
      <c r="I13" s="1860"/>
      <c r="J13" s="1861"/>
      <c r="K13" s="1862"/>
      <c r="L13" s="1860"/>
      <c r="M13" s="1861"/>
      <c r="N13" s="1861"/>
      <c r="O13" s="1862"/>
      <c r="P13" s="1860"/>
      <c r="Q13" s="1861"/>
      <c r="R13" s="1861"/>
      <c r="S13" s="1861"/>
      <c r="T13" s="1861"/>
      <c r="U13" s="1861"/>
      <c r="V13" s="1862"/>
      <c r="W13" s="1091"/>
      <c r="X13" s="1092"/>
      <c r="Y13" s="1092"/>
      <c r="Z13" s="1092"/>
      <c r="AA13" s="1092"/>
      <c r="AB13" s="1092"/>
      <c r="AC13" s="1092"/>
      <c r="AD13" s="1092"/>
      <c r="AE13" s="1092"/>
      <c r="AF13" s="1092"/>
      <c r="AG13" s="1092"/>
      <c r="AH13" s="1092"/>
      <c r="AI13" s="1092"/>
      <c r="AJ13" s="1092"/>
      <c r="AK13" s="1092"/>
      <c r="AL13" s="1092"/>
      <c r="AM13" s="1092"/>
      <c r="AN13" s="1092"/>
      <c r="AO13" s="1092"/>
      <c r="AP13" s="1092"/>
      <c r="AQ13" s="1092"/>
      <c r="AR13" s="1092"/>
      <c r="AS13" s="1092"/>
      <c r="AT13" s="1093"/>
      <c r="AU13"/>
    </row>
    <row r="14" spans="1:47" s="99" customFormat="1" ht="18" customHeight="1">
      <c r="A14" s="1892"/>
      <c r="B14" s="1893"/>
      <c r="C14" s="1859"/>
      <c r="D14" s="1859"/>
      <c r="E14" s="1859"/>
      <c r="F14" s="1859"/>
      <c r="G14" s="1859"/>
      <c r="H14" s="1859"/>
      <c r="I14" s="1863"/>
      <c r="J14" s="1864"/>
      <c r="K14" s="1865"/>
      <c r="L14" s="1863"/>
      <c r="M14" s="1864"/>
      <c r="N14" s="1864"/>
      <c r="O14" s="1865"/>
      <c r="P14" s="1863"/>
      <c r="Q14" s="1864"/>
      <c r="R14" s="1864"/>
      <c r="S14" s="1864"/>
      <c r="T14" s="1864"/>
      <c r="U14" s="1864"/>
      <c r="V14" s="1865"/>
      <c r="W14" s="1091"/>
      <c r="X14" s="1092"/>
      <c r="Y14" s="1092"/>
      <c r="Z14" s="1092"/>
      <c r="AA14" s="1092"/>
      <c r="AB14" s="1092"/>
      <c r="AC14" s="1092"/>
      <c r="AD14" s="1092"/>
      <c r="AE14" s="1092"/>
      <c r="AF14" s="1092"/>
      <c r="AG14" s="1092"/>
      <c r="AH14" s="1092"/>
      <c r="AI14" s="1092"/>
      <c r="AJ14" s="1092"/>
      <c r="AK14" s="1092"/>
      <c r="AL14" s="1092"/>
      <c r="AM14" s="1092"/>
      <c r="AN14" s="1092"/>
      <c r="AO14" s="1092"/>
      <c r="AP14" s="1092"/>
      <c r="AQ14" s="1092"/>
      <c r="AR14" s="1092"/>
      <c r="AS14" s="1092"/>
      <c r="AT14" s="1093"/>
      <c r="AU14" s="88"/>
    </row>
    <row r="15" spans="1:47" s="99" customFormat="1" ht="18" customHeight="1">
      <c r="A15" s="1892"/>
      <c r="B15" s="1893"/>
      <c r="C15" s="1859"/>
      <c r="D15" s="1859"/>
      <c r="E15" s="1859"/>
      <c r="F15" s="1859"/>
      <c r="G15" s="1859"/>
      <c r="H15" s="1859"/>
      <c r="I15" s="1866"/>
      <c r="J15" s="1867"/>
      <c r="K15" s="1868"/>
      <c r="L15" s="1866"/>
      <c r="M15" s="1867"/>
      <c r="N15" s="1867"/>
      <c r="O15" s="1868"/>
      <c r="P15" s="1866"/>
      <c r="Q15" s="1867"/>
      <c r="R15" s="1867"/>
      <c r="S15" s="1867"/>
      <c r="T15" s="1867"/>
      <c r="U15" s="1867"/>
      <c r="V15" s="1868"/>
      <c r="W15" s="1091"/>
      <c r="X15" s="1092"/>
      <c r="Y15" s="1092"/>
      <c r="Z15" s="1092"/>
      <c r="AA15" s="1092"/>
      <c r="AB15" s="1092"/>
      <c r="AC15" s="1092"/>
      <c r="AD15" s="1092"/>
      <c r="AE15" s="1092"/>
      <c r="AF15" s="1092"/>
      <c r="AG15" s="1092"/>
      <c r="AH15" s="1092"/>
      <c r="AI15" s="1092"/>
      <c r="AJ15" s="1092"/>
      <c r="AK15" s="1092"/>
      <c r="AL15" s="1092"/>
      <c r="AM15" s="1092"/>
      <c r="AN15" s="1092"/>
      <c r="AO15" s="1092"/>
      <c r="AP15" s="1092"/>
      <c r="AQ15" s="1092"/>
      <c r="AR15" s="1092"/>
      <c r="AS15" s="1092"/>
      <c r="AT15" s="1093"/>
      <c r="AU15"/>
    </row>
    <row r="16" spans="1:47" s="99" customFormat="1" ht="18" customHeight="1">
      <c r="A16" s="1892"/>
      <c r="B16" s="1893"/>
      <c r="C16" s="1859" t="s">
        <v>289</v>
      </c>
      <c r="D16" s="1859"/>
      <c r="E16" s="1859"/>
      <c r="F16" s="1859"/>
      <c r="G16" s="1859"/>
      <c r="H16" s="1859"/>
      <c r="I16" s="1860"/>
      <c r="J16" s="1861"/>
      <c r="K16" s="1862"/>
      <c r="L16" s="1860"/>
      <c r="M16" s="1861"/>
      <c r="N16" s="1861"/>
      <c r="O16" s="1862"/>
      <c r="P16" s="1860"/>
      <c r="Q16" s="1861"/>
      <c r="R16" s="1861"/>
      <c r="S16" s="1861"/>
      <c r="T16" s="1861"/>
      <c r="U16" s="1861"/>
      <c r="V16" s="1862"/>
      <c r="W16" s="1091"/>
      <c r="X16" s="1092"/>
      <c r="Y16" s="1092"/>
      <c r="Z16" s="1092"/>
      <c r="AA16" s="1092"/>
      <c r="AB16" s="1092"/>
      <c r="AC16" s="1092"/>
      <c r="AD16" s="1092"/>
      <c r="AE16" s="1092"/>
      <c r="AF16" s="1092"/>
      <c r="AG16" s="1092"/>
      <c r="AH16" s="1092"/>
      <c r="AI16" s="1092"/>
      <c r="AJ16" s="1092"/>
      <c r="AK16" s="1092"/>
      <c r="AL16" s="1092"/>
      <c r="AM16" s="1092"/>
      <c r="AN16" s="1092"/>
      <c r="AO16" s="1092"/>
      <c r="AP16" s="1092"/>
      <c r="AQ16" s="1092"/>
      <c r="AR16" s="1092"/>
      <c r="AS16" s="1092"/>
      <c r="AT16" s="1093"/>
      <c r="AU16" s="88"/>
    </row>
    <row r="17" spans="1:51" s="99" customFormat="1" ht="18" customHeight="1">
      <c r="A17" s="1892"/>
      <c r="B17" s="1893"/>
      <c r="C17" s="1859"/>
      <c r="D17" s="1859"/>
      <c r="E17" s="1859"/>
      <c r="F17" s="1859"/>
      <c r="G17" s="1859"/>
      <c r="H17" s="1859"/>
      <c r="I17" s="1863"/>
      <c r="J17" s="1864"/>
      <c r="K17" s="1865"/>
      <c r="L17" s="1863"/>
      <c r="M17" s="1864"/>
      <c r="N17" s="1864"/>
      <c r="O17" s="1865"/>
      <c r="P17" s="1863"/>
      <c r="Q17" s="1864"/>
      <c r="R17" s="1864"/>
      <c r="S17" s="1864"/>
      <c r="T17" s="1864"/>
      <c r="U17" s="1864"/>
      <c r="V17" s="1865"/>
      <c r="W17" s="1091"/>
      <c r="X17" s="1092"/>
      <c r="Y17" s="1092"/>
      <c r="Z17" s="1092"/>
      <c r="AA17" s="1092"/>
      <c r="AB17" s="1092"/>
      <c r="AC17" s="1092"/>
      <c r="AD17" s="1092"/>
      <c r="AE17" s="1092"/>
      <c r="AF17" s="1092"/>
      <c r="AG17" s="1092"/>
      <c r="AH17" s="1092"/>
      <c r="AI17" s="1092"/>
      <c r="AJ17" s="1092"/>
      <c r="AK17" s="1092"/>
      <c r="AL17" s="1092"/>
      <c r="AM17" s="1092"/>
      <c r="AN17" s="1092"/>
      <c r="AO17" s="1092"/>
      <c r="AP17" s="1092"/>
      <c r="AQ17" s="1092"/>
      <c r="AR17" s="1092"/>
      <c r="AS17" s="1092"/>
      <c r="AT17" s="1093"/>
      <c r="AU17"/>
    </row>
    <row r="18" spans="1:51" s="99" customFormat="1" ht="18" customHeight="1">
      <c r="A18" s="1892"/>
      <c r="B18" s="1893"/>
      <c r="C18" s="1859"/>
      <c r="D18" s="1859"/>
      <c r="E18" s="1859"/>
      <c r="F18" s="1859"/>
      <c r="G18" s="1859"/>
      <c r="H18" s="1859"/>
      <c r="I18" s="1866"/>
      <c r="J18" s="1867"/>
      <c r="K18" s="1868"/>
      <c r="L18" s="1866"/>
      <c r="M18" s="1867"/>
      <c r="N18" s="1867"/>
      <c r="O18" s="1868"/>
      <c r="P18" s="1866"/>
      <c r="Q18" s="1867"/>
      <c r="R18" s="1867"/>
      <c r="S18" s="1867"/>
      <c r="T18" s="1867"/>
      <c r="U18" s="1867"/>
      <c r="V18" s="1868"/>
      <c r="W18" s="1091"/>
      <c r="X18" s="1092"/>
      <c r="Y18" s="1092"/>
      <c r="Z18" s="1092"/>
      <c r="AA18" s="1092"/>
      <c r="AB18" s="1092"/>
      <c r="AC18" s="1092"/>
      <c r="AD18" s="1092"/>
      <c r="AE18" s="1092"/>
      <c r="AF18" s="1092"/>
      <c r="AG18" s="1092"/>
      <c r="AH18" s="1092"/>
      <c r="AI18" s="1092"/>
      <c r="AJ18" s="1092"/>
      <c r="AK18" s="1092"/>
      <c r="AL18" s="1092"/>
      <c r="AM18" s="1092"/>
      <c r="AN18" s="1092"/>
      <c r="AO18" s="1092"/>
      <c r="AP18" s="1092"/>
      <c r="AQ18" s="1092"/>
      <c r="AR18" s="1092"/>
      <c r="AS18" s="1092"/>
      <c r="AT18" s="1093"/>
      <c r="AU18" s="88"/>
    </row>
    <row r="19" spans="1:51" s="99" customFormat="1" ht="18" customHeight="1">
      <c r="A19" s="1892"/>
      <c r="B19" s="1893"/>
      <c r="C19" s="1859"/>
      <c r="D19" s="1859"/>
      <c r="E19" s="1859"/>
      <c r="F19" s="1859"/>
      <c r="G19" s="1859"/>
      <c r="H19" s="1859"/>
      <c r="I19" s="1860"/>
      <c r="J19" s="1861"/>
      <c r="K19" s="1862"/>
      <c r="L19" s="1860"/>
      <c r="M19" s="1861"/>
      <c r="N19" s="1861"/>
      <c r="O19" s="1862"/>
      <c r="P19" s="1860"/>
      <c r="Q19" s="1861"/>
      <c r="R19" s="1861"/>
      <c r="S19" s="1861"/>
      <c r="T19" s="1861"/>
      <c r="U19" s="1861"/>
      <c r="V19" s="1862"/>
      <c r="W19" s="1091"/>
      <c r="X19" s="1092"/>
      <c r="Y19" s="1092"/>
      <c r="Z19" s="1092"/>
      <c r="AA19" s="1092"/>
      <c r="AB19" s="1092"/>
      <c r="AC19" s="1092"/>
      <c r="AD19" s="1092"/>
      <c r="AE19" s="1092"/>
      <c r="AF19" s="1092"/>
      <c r="AG19" s="1092"/>
      <c r="AH19" s="1092"/>
      <c r="AI19" s="1092"/>
      <c r="AJ19" s="1092"/>
      <c r="AK19" s="1092"/>
      <c r="AL19" s="1092"/>
      <c r="AM19" s="1092"/>
      <c r="AN19" s="1092"/>
      <c r="AO19" s="1092"/>
      <c r="AP19" s="1092"/>
      <c r="AQ19" s="1092"/>
      <c r="AR19" s="1092"/>
      <c r="AS19" s="1092"/>
      <c r="AT19" s="1093"/>
      <c r="AU19"/>
    </row>
    <row r="20" spans="1:51" s="99" customFormat="1" ht="18" customHeight="1">
      <c r="A20" s="1892"/>
      <c r="B20" s="1893"/>
      <c r="C20" s="1859"/>
      <c r="D20" s="1859"/>
      <c r="E20" s="1859"/>
      <c r="F20" s="1859"/>
      <c r="G20" s="1859"/>
      <c r="H20" s="1859"/>
      <c r="I20" s="1863"/>
      <c r="J20" s="1864"/>
      <c r="K20" s="1865"/>
      <c r="L20" s="1863"/>
      <c r="M20" s="1864"/>
      <c r="N20" s="1864"/>
      <c r="O20" s="1865"/>
      <c r="P20" s="1863"/>
      <c r="Q20" s="1864"/>
      <c r="R20" s="1864"/>
      <c r="S20" s="1864"/>
      <c r="T20" s="1864"/>
      <c r="U20" s="1864"/>
      <c r="V20" s="1865"/>
      <c r="W20" s="1091"/>
      <c r="X20" s="1092"/>
      <c r="Y20" s="1092"/>
      <c r="Z20" s="1092"/>
      <c r="AA20" s="1092"/>
      <c r="AB20" s="1092"/>
      <c r="AC20" s="1092"/>
      <c r="AD20" s="1092"/>
      <c r="AE20" s="1092"/>
      <c r="AF20" s="1092"/>
      <c r="AG20" s="1092"/>
      <c r="AH20" s="1092"/>
      <c r="AI20" s="1092"/>
      <c r="AJ20" s="1092"/>
      <c r="AK20" s="1092"/>
      <c r="AL20" s="1092"/>
      <c r="AM20" s="1092"/>
      <c r="AN20" s="1092"/>
      <c r="AO20" s="1092"/>
      <c r="AP20" s="1092"/>
      <c r="AQ20" s="1092"/>
      <c r="AR20" s="1092"/>
      <c r="AS20" s="1092"/>
      <c r="AT20" s="1093"/>
      <c r="AU20" s="88"/>
    </row>
    <row r="21" spans="1:51" s="99" customFormat="1" ht="18" customHeight="1">
      <c r="A21" s="1892"/>
      <c r="B21" s="1893"/>
      <c r="C21" s="1859"/>
      <c r="D21" s="1859"/>
      <c r="E21" s="1859"/>
      <c r="F21" s="1859"/>
      <c r="G21" s="1859"/>
      <c r="H21" s="1859"/>
      <c r="I21" s="1866"/>
      <c r="J21" s="1867"/>
      <c r="K21" s="1868"/>
      <c r="L21" s="1866"/>
      <c r="M21" s="1867"/>
      <c r="N21" s="1867"/>
      <c r="O21" s="1868"/>
      <c r="P21" s="1866"/>
      <c r="Q21" s="1867"/>
      <c r="R21" s="1867"/>
      <c r="S21" s="1867"/>
      <c r="T21" s="1867"/>
      <c r="U21" s="1867"/>
      <c r="V21" s="1868"/>
      <c r="W21" s="1094"/>
      <c r="X21" s="1095"/>
      <c r="Y21" s="1095"/>
      <c r="Z21" s="1095"/>
      <c r="AA21" s="1095"/>
      <c r="AB21" s="1095"/>
      <c r="AC21" s="1095"/>
      <c r="AD21" s="1095"/>
      <c r="AE21" s="1095"/>
      <c r="AF21" s="1095"/>
      <c r="AG21" s="1095"/>
      <c r="AH21" s="1095"/>
      <c r="AI21" s="1095"/>
      <c r="AJ21" s="1095"/>
      <c r="AK21" s="1095"/>
      <c r="AL21" s="1095"/>
      <c r="AM21" s="1095"/>
      <c r="AN21" s="1095"/>
      <c r="AO21" s="1095"/>
      <c r="AP21" s="1095"/>
      <c r="AQ21" s="1095"/>
      <c r="AR21" s="1095"/>
      <c r="AS21" s="1095"/>
      <c r="AT21" s="1096"/>
      <c r="AU21"/>
    </row>
    <row r="22" spans="1:51" s="99" customFormat="1" ht="36" customHeight="1">
      <c r="A22" s="1894"/>
      <c r="B22" s="1895"/>
      <c r="C22" s="1858" t="s">
        <v>10</v>
      </c>
      <c r="D22" s="1858"/>
      <c r="E22" s="1858"/>
      <c r="F22" s="1858"/>
      <c r="G22" s="1858"/>
      <c r="H22" s="1858"/>
      <c r="I22" s="1858"/>
      <c r="J22" s="1858"/>
      <c r="K22" s="1858"/>
      <c r="L22" s="1858"/>
      <c r="M22" s="1858"/>
      <c r="N22" s="1858"/>
      <c r="O22" s="1858"/>
      <c r="P22" s="1858"/>
      <c r="Q22" s="1858"/>
      <c r="R22" s="1858"/>
      <c r="S22" s="1858"/>
      <c r="T22" s="1858"/>
      <c r="U22" s="1858"/>
      <c r="V22" s="1858"/>
      <c r="W22" s="1906"/>
      <c r="X22" s="1907"/>
      <c r="Y22" s="1907"/>
      <c r="Z22" s="1907"/>
      <c r="AA22" s="1907"/>
      <c r="AB22" s="1907"/>
      <c r="AC22" s="1907"/>
      <c r="AD22" s="1907"/>
      <c r="AE22" s="1907"/>
      <c r="AF22" s="1907"/>
      <c r="AG22" s="1907"/>
      <c r="AH22" s="1907"/>
      <c r="AI22" s="1907"/>
      <c r="AJ22" s="1907"/>
      <c r="AK22" s="1907"/>
      <c r="AL22" s="1907"/>
      <c r="AM22" s="1907"/>
      <c r="AN22" s="1907"/>
      <c r="AO22" s="1907"/>
      <c r="AP22" s="1907"/>
      <c r="AQ22" s="1907"/>
      <c r="AR22" s="1907"/>
      <c r="AS22" s="1907"/>
      <c r="AT22" s="1908"/>
      <c r="AU22" s="88"/>
    </row>
    <row r="23" spans="1:51" s="99" customFormat="1" ht="18" customHeight="1">
      <c r="A23" s="89" t="s">
        <v>290</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row>
    <row r="24" spans="1:51" s="99" customFormat="1" ht="18" customHeight="1">
      <c r="A24" s="89" t="s">
        <v>291</v>
      </c>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8"/>
    </row>
    <row r="25" spans="1:51" s="99" customFormat="1" ht="18" customHeight="1">
      <c r="A25" s="89" t="s">
        <v>292</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row>
    <row r="26" spans="1:51" s="99" customFormat="1" ht="18" customHeight="1">
      <c r="A26" s="89"/>
      <c r="B26" s="89"/>
      <c r="C26" s="89" t="s">
        <v>293</v>
      </c>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8"/>
    </row>
    <row r="27" spans="1:51" s="99" customFormat="1" ht="18" customHeight="1">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row>
    <row r="28" spans="1:51" s="99" customFormat="1" ht="18" customHeight="1">
      <c r="AU28" s="88"/>
    </row>
    <row r="29" spans="1:51" s="99" customFormat="1" ht="18" customHeight="1">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row>
    <row r="30" spans="1:51" s="91" customFormat="1" ht="30.6" customHeight="1">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s="90"/>
      <c r="AW30" s="90"/>
      <c r="AX30" s="90"/>
      <c r="AY30" s="90"/>
    </row>
    <row r="31" spans="1:51" s="91" customFormat="1" ht="30.6" customHeight="1">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s="90"/>
      <c r="AW31" s="90"/>
      <c r="AX31" s="90"/>
      <c r="AY31" s="90"/>
    </row>
    <row r="32" spans="1:51" s="91" customFormat="1" ht="18" customHeight="1">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row>
    <row r="33" spans="1:51" s="91" customFormat="1" ht="30.6" customHeight="1">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s="90"/>
      <c r="AW33" s="90"/>
      <c r="AX33" s="90"/>
      <c r="AY33" s="90"/>
    </row>
    <row r="35" spans="1:51" ht="18" customHeight="1"/>
    <row r="36" spans="1:51" ht="18" customHeight="1"/>
    <row r="37" spans="1:51" ht="18" customHeight="1"/>
    <row r="38" spans="1:51" ht="18" customHeight="1"/>
    <row r="39" spans="1:51" ht="18" customHeight="1"/>
    <row r="40" spans="1:51" ht="18" customHeight="1"/>
    <row r="41" spans="1:51" ht="36" customHeight="1"/>
    <row r="42" spans="1:51" ht="120" customHeight="1"/>
    <row r="43" spans="1:51" ht="18" customHeight="1"/>
    <row r="44" spans="1:51" ht="18" customHeight="1"/>
    <row r="45" spans="1:51" ht="18" customHeight="1"/>
    <row r="46" spans="1:51" ht="18" customHeight="1"/>
    <row r="47" spans="1:51" ht="24" customHeight="1"/>
  </sheetData>
  <mergeCells count="55">
    <mergeCell ref="W22:AT22"/>
    <mergeCell ref="L16:O18"/>
    <mergeCell ref="L19:O21"/>
    <mergeCell ref="P10:V12"/>
    <mergeCell ref="P13:V15"/>
    <mergeCell ref="P16:V18"/>
    <mergeCell ref="P19:V21"/>
    <mergeCell ref="AJ3:AM3"/>
    <mergeCell ref="AN3:AT3"/>
    <mergeCell ref="A4:B22"/>
    <mergeCell ref="C4:E6"/>
    <mergeCell ref="F4:H5"/>
    <mergeCell ref="I4:V4"/>
    <mergeCell ref="W4:AT5"/>
    <mergeCell ref="I5:K9"/>
    <mergeCell ref="L5:V5"/>
    <mergeCell ref="L6:O9"/>
    <mergeCell ref="A3:C3"/>
    <mergeCell ref="D3:K3"/>
    <mergeCell ref="L3:N3"/>
    <mergeCell ref="O3:T3"/>
    <mergeCell ref="U3:Y3"/>
    <mergeCell ref="Z3:AI3"/>
    <mergeCell ref="P6:V6"/>
    <mergeCell ref="W6:AN7"/>
    <mergeCell ref="AO6:AT7"/>
    <mergeCell ref="F7:H9"/>
    <mergeCell ref="P7:V9"/>
    <mergeCell ref="W8:X9"/>
    <mergeCell ref="Y8:Z9"/>
    <mergeCell ref="AA8:AB9"/>
    <mergeCell ref="AC8:AD9"/>
    <mergeCell ref="AS8:AT9"/>
    <mergeCell ref="AE8:AF9"/>
    <mergeCell ref="AG8:AH9"/>
    <mergeCell ref="AI8:AJ9"/>
    <mergeCell ref="AK8:AL9"/>
    <mergeCell ref="AM8:AN9"/>
    <mergeCell ref="AO8:AP9"/>
    <mergeCell ref="AQ8:AR9"/>
    <mergeCell ref="C8:E9"/>
    <mergeCell ref="C22:H22"/>
    <mergeCell ref="I22:K22"/>
    <mergeCell ref="L22:O22"/>
    <mergeCell ref="P22:V22"/>
    <mergeCell ref="C10:H12"/>
    <mergeCell ref="C13:H15"/>
    <mergeCell ref="C16:H18"/>
    <mergeCell ref="C19:H21"/>
    <mergeCell ref="I10:K12"/>
    <mergeCell ref="I13:K15"/>
    <mergeCell ref="I16:K18"/>
    <mergeCell ref="I19:K21"/>
    <mergeCell ref="L10:O12"/>
    <mergeCell ref="L13:O15"/>
  </mergeCells>
  <phoneticPr fontId="3"/>
  <dataValidations count="1">
    <dataValidation type="list" allowBlank="1" showInputMessage="1" showErrorMessage="1" prompt="年度を選択" sqref="C2" xr:uid="{8D0FC483-6F7A-4D67-92E2-6200151910F6}">
      <formula1>"7,8,9,10,11"</formula1>
    </dataValidation>
  </dataValidations>
  <pageMargins left="0.70866141732283472" right="0.70866141732283472" top="0.74803149606299213" bottom="0.74803149606299213"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DF6D0-B9F4-484C-A3F1-5E1F51DA2C84}">
  <sheetPr>
    <tabColor rgb="FFCCFFCC"/>
  </sheetPr>
  <dimension ref="A1:AZ136"/>
  <sheetViews>
    <sheetView showGridLines="0" view="pageBreakPreview" zoomScale="90" zoomScaleNormal="100" zoomScaleSheetLayoutView="90" workbookViewId="0">
      <selection activeCell="AA7" sqref="AA7:AG7"/>
    </sheetView>
  </sheetViews>
  <sheetFormatPr defaultRowHeight="13.5"/>
  <cols>
    <col min="1" max="52" width="2.625" style="92" customWidth="1"/>
  </cols>
  <sheetData>
    <row r="1" spans="1:33" ht="15.6" customHeight="1">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93" t="s">
        <v>294</v>
      </c>
    </row>
    <row r="2" spans="1:33" ht="15.6" customHeight="1">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93"/>
    </row>
    <row r="3" spans="1:33" s="92" customFormat="1" ht="15.6" customHeight="1">
      <c r="A3" s="1884" t="s">
        <v>295</v>
      </c>
      <c r="B3" s="1884"/>
      <c r="C3" s="1884"/>
      <c r="D3" s="1884"/>
      <c r="E3" s="1884"/>
      <c r="F3" s="1884"/>
      <c r="G3" s="1884"/>
      <c r="H3" s="1884"/>
      <c r="I3" s="1884"/>
      <c r="J3" s="1884"/>
      <c r="K3" s="1884"/>
      <c r="L3" s="1884"/>
      <c r="M3" s="1884"/>
      <c r="N3" s="1884"/>
      <c r="O3" s="1884"/>
      <c r="P3" s="1884"/>
      <c r="Q3" s="1884"/>
      <c r="R3" s="1884"/>
      <c r="S3" s="1884"/>
      <c r="T3" s="1884"/>
      <c r="U3" s="1884"/>
      <c r="V3" s="1884"/>
      <c r="W3" s="1884"/>
      <c r="X3" s="1884"/>
      <c r="Y3" s="1884"/>
      <c r="Z3" s="1884"/>
      <c r="AA3" s="1884"/>
      <c r="AB3" s="1884"/>
      <c r="AC3" s="1884"/>
      <c r="AD3" s="1884"/>
      <c r="AE3" s="1884"/>
      <c r="AF3" s="1884"/>
      <c r="AG3" s="1884"/>
    </row>
    <row r="4" spans="1:33" s="92" customFormat="1" ht="15.6" customHeigh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row>
    <row r="5" spans="1:33" s="92" customFormat="1" ht="24" customHeight="1">
      <c r="A5" s="1889" t="s">
        <v>296</v>
      </c>
      <c r="B5" s="1889"/>
      <c r="C5" s="1889"/>
      <c r="D5" s="1889"/>
      <c r="E5" s="1889"/>
      <c r="F5" s="1889"/>
      <c r="G5" s="1889"/>
      <c r="H5" s="1889"/>
      <c r="I5" s="1889"/>
      <c r="J5" s="1889"/>
      <c r="K5" s="1889"/>
      <c r="L5" s="1889"/>
      <c r="M5" s="1889"/>
      <c r="N5" s="1889" t="s">
        <v>297</v>
      </c>
      <c r="O5" s="1889"/>
      <c r="P5" s="1889"/>
      <c r="Q5" s="1889"/>
      <c r="R5" s="1889"/>
      <c r="S5" s="1889"/>
      <c r="T5" s="1889"/>
      <c r="U5" s="1889"/>
      <c r="V5" s="1889"/>
      <c r="W5" s="1889"/>
      <c r="X5" s="1889"/>
      <c r="Y5" s="1889"/>
      <c r="Z5" s="1889"/>
      <c r="AA5" s="1507"/>
      <c r="AB5" s="1507"/>
      <c r="AC5" s="1507"/>
      <c r="AD5" s="1507"/>
      <c r="AE5" s="1507"/>
      <c r="AF5" s="1507"/>
      <c r="AG5" s="1902"/>
    </row>
    <row r="6" spans="1:33" s="92" customFormat="1" ht="36" customHeight="1">
      <c r="A6" s="1909"/>
      <c r="B6" s="1909"/>
      <c r="C6" s="1909"/>
      <c r="D6" s="1909"/>
      <c r="E6" s="1909"/>
      <c r="F6" s="1909"/>
      <c r="G6" s="1909"/>
      <c r="H6" s="1909"/>
      <c r="I6" s="1909"/>
      <c r="J6" s="1909"/>
      <c r="K6" s="1909"/>
      <c r="L6" s="1909"/>
      <c r="M6" s="1909"/>
      <c r="N6" s="1909"/>
      <c r="O6" s="1909"/>
      <c r="P6" s="1909"/>
      <c r="Q6" s="1909"/>
      <c r="R6" s="1909"/>
      <c r="S6" s="1909"/>
      <c r="T6" s="1909"/>
      <c r="U6" s="1909"/>
      <c r="V6" s="1909"/>
      <c r="W6" s="1909"/>
      <c r="X6" s="1909"/>
      <c r="Y6" s="1909"/>
      <c r="Z6" s="1909"/>
      <c r="AA6" s="1910"/>
      <c r="AB6" s="1910"/>
      <c r="AC6" s="1910"/>
      <c r="AD6" s="1910"/>
      <c r="AE6" s="1910"/>
      <c r="AF6" s="1910"/>
      <c r="AG6" s="1911"/>
    </row>
    <row r="7" spans="1:33" ht="36" customHeight="1">
      <c r="A7" s="1909"/>
      <c r="B7" s="1909"/>
      <c r="C7" s="1909"/>
      <c r="D7" s="1909"/>
      <c r="E7" s="1909"/>
      <c r="F7" s="1909"/>
      <c r="G7" s="1909"/>
      <c r="H7" s="1909"/>
      <c r="I7" s="1909"/>
      <c r="J7" s="1909"/>
      <c r="K7" s="1909"/>
      <c r="L7" s="1909"/>
      <c r="M7" s="1909"/>
      <c r="N7" s="1909"/>
      <c r="O7" s="1909"/>
      <c r="P7" s="1909"/>
      <c r="Q7" s="1909"/>
      <c r="R7" s="1909"/>
      <c r="S7" s="1909"/>
      <c r="T7" s="1909"/>
      <c r="U7" s="1909"/>
      <c r="V7" s="1909"/>
      <c r="W7" s="1909"/>
      <c r="X7" s="1909"/>
      <c r="Y7" s="1909"/>
      <c r="Z7" s="1909"/>
      <c r="AA7" s="1910"/>
      <c r="AB7" s="1910"/>
      <c r="AC7" s="1910"/>
      <c r="AD7" s="1910"/>
      <c r="AE7" s="1910"/>
      <c r="AF7" s="1910"/>
      <c r="AG7" s="1911"/>
    </row>
    <row r="8" spans="1:33" s="92" customFormat="1" ht="36" customHeight="1">
      <c r="A8" s="1909"/>
      <c r="B8" s="1909"/>
      <c r="C8" s="1909"/>
      <c r="D8" s="1909"/>
      <c r="E8" s="1909"/>
      <c r="F8" s="1909"/>
      <c r="G8" s="1909"/>
      <c r="H8" s="1909"/>
      <c r="I8" s="1909"/>
      <c r="J8" s="1909"/>
      <c r="K8" s="1909"/>
      <c r="L8" s="1909"/>
      <c r="M8" s="1909"/>
      <c r="N8" s="1909"/>
      <c r="O8" s="1909"/>
      <c r="P8" s="1909"/>
      <c r="Q8" s="1909"/>
      <c r="R8" s="1909"/>
      <c r="S8" s="1909"/>
      <c r="T8" s="1909"/>
      <c r="U8" s="1909"/>
      <c r="V8" s="1909"/>
      <c r="W8" s="1909"/>
      <c r="X8" s="1909"/>
      <c r="Y8" s="1909"/>
      <c r="Z8" s="1909"/>
      <c r="AA8" s="1910"/>
      <c r="AB8" s="1910"/>
      <c r="AC8" s="1910"/>
      <c r="AD8" s="1910"/>
      <c r="AE8" s="1910"/>
      <c r="AF8" s="1910"/>
      <c r="AG8" s="1911"/>
    </row>
    <row r="9" spans="1:33" s="92" customFormat="1" ht="36" customHeight="1">
      <c r="A9" s="1909"/>
      <c r="B9" s="1909"/>
      <c r="C9" s="1909"/>
      <c r="D9" s="1909"/>
      <c r="E9" s="1909"/>
      <c r="F9" s="1909"/>
      <c r="G9" s="1909"/>
      <c r="H9" s="1909"/>
      <c r="I9" s="1909"/>
      <c r="J9" s="1909"/>
      <c r="K9" s="1909"/>
      <c r="L9" s="1909"/>
      <c r="M9" s="1909"/>
      <c r="N9" s="1909"/>
      <c r="O9" s="1909"/>
      <c r="P9" s="1909"/>
      <c r="Q9" s="1909"/>
      <c r="R9" s="1909"/>
      <c r="S9" s="1909"/>
      <c r="T9" s="1909"/>
      <c r="U9" s="1909"/>
      <c r="V9" s="1909"/>
      <c r="W9" s="1909"/>
      <c r="X9" s="1909"/>
      <c r="Y9" s="1909"/>
      <c r="Z9" s="1909"/>
      <c r="AA9" s="1910"/>
      <c r="AB9" s="1910"/>
      <c r="AC9" s="1910"/>
      <c r="AD9" s="1910"/>
      <c r="AE9" s="1910"/>
      <c r="AF9" s="1910"/>
      <c r="AG9" s="1911"/>
    </row>
    <row r="10" spans="1:33" s="92" customFormat="1" ht="36" customHeight="1">
      <c r="A10" s="1909"/>
      <c r="B10" s="1909"/>
      <c r="C10" s="1909"/>
      <c r="D10" s="1909"/>
      <c r="E10" s="1909"/>
      <c r="F10" s="1909"/>
      <c r="G10" s="1909"/>
      <c r="H10" s="1909"/>
      <c r="I10" s="1909"/>
      <c r="J10" s="1909"/>
      <c r="K10" s="1909"/>
      <c r="L10" s="1909"/>
      <c r="M10" s="1909"/>
      <c r="N10" s="1909"/>
      <c r="O10" s="1909"/>
      <c r="P10" s="1909"/>
      <c r="Q10" s="1909"/>
      <c r="R10" s="1909"/>
      <c r="S10" s="1909"/>
      <c r="T10" s="1909"/>
      <c r="U10" s="1909"/>
      <c r="V10" s="1909"/>
      <c r="W10" s="1909"/>
      <c r="X10" s="1909"/>
      <c r="Y10" s="1909"/>
      <c r="Z10" s="1909"/>
      <c r="AA10" s="1910"/>
      <c r="AB10" s="1910"/>
      <c r="AC10" s="1910"/>
      <c r="AD10" s="1910"/>
      <c r="AE10" s="1910"/>
      <c r="AF10" s="1910"/>
      <c r="AG10" s="1911"/>
    </row>
    <row r="11" spans="1:33" s="92" customFormat="1" ht="36" customHeight="1">
      <c r="A11" s="1909"/>
      <c r="B11" s="1909"/>
      <c r="C11" s="1909"/>
      <c r="D11" s="1909"/>
      <c r="E11" s="1909"/>
      <c r="F11" s="1909"/>
      <c r="G11" s="1909"/>
      <c r="H11" s="1909"/>
      <c r="I11" s="1909"/>
      <c r="J11" s="1909"/>
      <c r="K11" s="1909"/>
      <c r="L11" s="1909"/>
      <c r="M11" s="1909"/>
      <c r="N11" s="1909"/>
      <c r="O11" s="1909"/>
      <c r="P11" s="1909"/>
      <c r="Q11" s="1909"/>
      <c r="R11" s="1909"/>
      <c r="S11" s="1909"/>
      <c r="T11" s="1909"/>
      <c r="U11" s="1909"/>
      <c r="V11" s="1909"/>
      <c r="W11" s="1909"/>
      <c r="X11" s="1909"/>
      <c r="Y11" s="1909"/>
      <c r="Z11" s="1909"/>
      <c r="AA11" s="1910"/>
      <c r="AB11" s="1910"/>
      <c r="AC11" s="1910"/>
      <c r="AD11" s="1910"/>
      <c r="AE11" s="1910"/>
      <c r="AF11" s="1910"/>
      <c r="AG11" s="1911"/>
    </row>
    <row r="12" spans="1:33" ht="36" customHeight="1">
      <c r="A12" s="1912"/>
      <c r="B12" s="1912"/>
      <c r="C12" s="1912"/>
      <c r="D12" s="1912"/>
      <c r="E12" s="1912"/>
      <c r="F12" s="1912"/>
      <c r="G12" s="1912"/>
      <c r="H12" s="1912"/>
      <c r="I12" s="1912"/>
      <c r="J12" s="1912"/>
      <c r="K12" s="1912"/>
      <c r="L12" s="1912"/>
      <c r="M12" s="1912"/>
      <c r="N12" s="1912"/>
      <c r="O12" s="1912"/>
      <c r="P12" s="1912"/>
      <c r="Q12" s="1912"/>
      <c r="R12" s="1912"/>
      <c r="S12" s="1912"/>
      <c r="T12" s="1912"/>
      <c r="U12" s="1912"/>
      <c r="V12" s="1912"/>
      <c r="W12" s="1912"/>
      <c r="X12" s="1912"/>
      <c r="Y12" s="1912"/>
      <c r="Z12" s="1912"/>
      <c r="AA12" s="1910"/>
      <c r="AB12" s="1910"/>
      <c r="AC12" s="1910"/>
      <c r="AD12" s="1910"/>
      <c r="AE12" s="1910"/>
      <c r="AF12" s="1910"/>
      <c r="AG12" s="1911"/>
    </row>
    <row r="13" spans="1:33" s="92" customFormat="1" ht="36" customHeight="1">
      <c r="A13" s="1912"/>
      <c r="B13" s="1912"/>
      <c r="C13" s="1912"/>
      <c r="D13" s="1912"/>
      <c r="E13" s="1912"/>
      <c r="F13" s="1912"/>
      <c r="G13" s="1912"/>
      <c r="H13" s="1912"/>
      <c r="I13" s="1912"/>
      <c r="J13" s="1912"/>
      <c r="K13" s="1912"/>
      <c r="L13" s="1912"/>
      <c r="M13" s="1912"/>
      <c r="N13" s="1912"/>
      <c r="O13" s="1912"/>
      <c r="P13" s="1912"/>
      <c r="Q13" s="1912"/>
      <c r="R13" s="1912"/>
      <c r="S13" s="1912"/>
      <c r="T13" s="1912"/>
      <c r="U13" s="1912"/>
      <c r="V13" s="1912"/>
      <c r="W13" s="1912"/>
      <c r="X13" s="1912"/>
      <c r="Y13" s="1912"/>
      <c r="Z13" s="1912"/>
      <c r="AA13" s="1910"/>
      <c r="AB13" s="1910"/>
      <c r="AC13" s="1910"/>
      <c r="AD13" s="1910"/>
      <c r="AE13" s="1910"/>
      <c r="AF13" s="1910"/>
      <c r="AG13" s="1911"/>
    </row>
    <row r="14" spans="1:33" s="92" customFormat="1" ht="36" customHeight="1">
      <c r="A14" s="1912"/>
      <c r="B14" s="1912"/>
      <c r="C14" s="1912"/>
      <c r="D14" s="1912"/>
      <c r="E14" s="1912"/>
      <c r="F14" s="1912"/>
      <c r="G14" s="1912"/>
      <c r="H14" s="1912"/>
      <c r="I14" s="1912"/>
      <c r="J14" s="1912"/>
      <c r="K14" s="1912"/>
      <c r="L14" s="1912"/>
      <c r="M14" s="1912"/>
      <c r="N14" s="1912"/>
      <c r="O14" s="1912"/>
      <c r="P14" s="1912"/>
      <c r="Q14" s="1912"/>
      <c r="R14" s="1912"/>
      <c r="S14" s="1912"/>
      <c r="T14" s="1912"/>
      <c r="U14" s="1912"/>
      <c r="V14" s="1912"/>
      <c r="W14" s="1912"/>
      <c r="X14" s="1912"/>
      <c r="Y14" s="1912"/>
      <c r="Z14" s="1912"/>
      <c r="AA14" s="1910"/>
      <c r="AB14" s="1910"/>
      <c r="AC14" s="1910"/>
      <c r="AD14" s="1910"/>
      <c r="AE14" s="1910"/>
      <c r="AF14" s="1910"/>
      <c r="AG14" s="1911"/>
    </row>
    <row r="15" spans="1:33" s="92" customFormat="1" ht="36" customHeight="1">
      <c r="A15" s="1912"/>
      <c r="B15" s="1912"/>
      <c r="C15" s="1912"/>
      <c r="D15" s="1912"/>
      <c r="E15" s="1912"/>
      <c r="F15" s="1912"/>
      <c r="G15" s="1912"/>
      <c r="H15" s="1912"/>
      <c r="I15" s="1912"/>
      <c r="J15" s="1912"/>
      <c r="K15" s="1912"/>
      <c r="L15" s="1912"/>
      <c r="M15" s="1912"/>
      <c r="N15" s="1912"/>
      <c r="O15" s="1912"/>
      <c r="P15" s="1912"/>
      <c r="Q15" s="1912"/>
      <c r="R15" s="1912"/>
      <c r="S15" s="1912"/>
      <c r="T15" s="1912"/>
      <c r="U15" s="1912"/>
      <c r="V15" s="1912"/>
      <c r="W15" s="1912"/>
      <c r="X15" s="1912"/>
      <c r="Y15" s="1912"/>
      <c r="Z15" s="1912"/>
      <c r="AA15" s="1910"/>
      <c r="AB15" s="1910"/>
      <c r="AC15" s="1910"/>
      <c r="AD15" s="1910"/>
      <c r="AE15" s="1910"/>
      <c r="AF15" s="1910"/>
      <c r="AG15" s="1911"/>
    </row>
    <row r="16" spans="1:33" s="92" customFormat="1" ht="36.75" customHeight="1">
      <c r="A16" s="1912"/>
      <c r="B16" s="1912"/>
      <c r="C16" s="1912"/>
      <c r="D16" s="1912"/>
      <c r="E16" s="1912"/>
      <c r="F16" s="1912"/>
      <c r="G16" s="1912"/>
      <c r="H16" s="1912"/>
      <c r="I16" s="1912"/>
      <c r="J16" s="1912"/>
      <c r="K16" s="1912"/>
      <c r="L16" s="1912"/>
      <c r="M16" s="1912"/>
      <c r="N16" s="1912"/>
      <c r="O16" s="1912"/>
      <c r="P16" s="1912"/>
      <c r="Q16" s="1912"/>
      <c r="R16" s="1912"/>
      <c r="S16" s="1912"/>
      <c r="T16" s="1912"/>
      <c r="U16" s="1912"/>
      <c r="V16" s="1912"/>
      <c r="W16" s="1912"/>
      <c r="X16" s="1912"/>
      <c r="Y16" s="1912"/>
      <c r="Z16" s="1912"/>
      <c r="AA16" s="1910"/>
      <c r="AB16" s="1910"/>
      <c r="AC16" s="1910"/>
      <c r="AD16" s="1910"/>
      <c r="AE16" s="1910"/>
      <c r="AF16" s="1910"/>
      <c r="AG16" s="1911"/>
    </row>
    <row r="17" spans="1:33" s="92" customFormat="1" ht="13.5" customHeight="1">
      <c r="A17" s="89"/>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row>
    <row r="18" spans="1:33" s="92" customFormat="1" ht="97.7" customHeight="1">
      <c r="A18" s="1301" t="s">
        <v>2061</v>
      </c>
      <c r="B18" s="1301"/>
      <c r="C18" s="1301"/>
      <c r="D18" s="1301"/>
      <c r="E18" s="1301"/>
      <c r="F18" s="1301"/>
      <c r="G18" s="1301"/>
      <c r="H18" s="1301"/>
      <c r="I18" s="1301"/>
      <c r="J18" s="1301"/>
      <c r="K18" s="1301"/>
      <c r="L18" s="1301"/>
      <c r="M18" s="1301"/>
      <c r="N18" s="1301"/>
      <c r="O18" s="1301"/>
      <c r="P18" s="1301"/>
      <c r="Q18" s="1301"/>
      <c r="R18" s="1301"/>
      <c r="S18" s="1301"/>
      <c r="T18" s="1301"/>
      <c r="U18" s="1301"/>
      <c r="V18" s="1301"/>
      <c r="W18" s="1301"/>
      <c r="X18" s="1301"/>
      <c r="Y18" s="1301"/>
      <c r="Z18" s="1301"/>
      <c r="AA18" s="1301"/>
      <c r="AB18" s="1301"/>
      <c r="AC18" s="1301"/>
      <c r="AD18" s="1301"/>
      <c r="AE18" s="1301"/>
      <c r="AF18" s="1301"/>
      <c r="AG18" s="1301"/>
    </row>
    <row r="19" spans="1:33" s="92" customFormat="1" ht="36" customHeight="1">
      <c r="A19" s="1301" t="s">
        <v>298</v>
      </c>
      <c r="B19" s="1301"/>
      <c r="C19" s="1301"/>
      <c r="D19" s="1301"/>
      <c r="E19" s="1301"/>
      <c r="F19" s="1301"/>
      <c r="G19" s="1301"/>
      <c r="H19" s="1301"/>
      <c r="I19" s="1301"/>
      <c r="J19" s="1301"/>
      <c r="K19" s="1301"/>
      <c r="L19" s="1301"/>
      <c r="M19" s="1301"/>
      <c r="N19" s="1301"/>
      <c r="O19" s="1301"/>
      <c r="P19" s="1301"/>
      <c r="Q19" s="1301"/>
      <c r="R19" s="1301"/>
      <c r="S19" s="1301"/>
      <c r="T19" s="1301"/>
      <c r="U19" s="1301"/>
      <c r="V19" s="1301"/>
      <c r="W19" s="1301"/>
      <c r="X19" s="1301"/>
      <c r="Y19" s="1301"/>
      <c r="Z19" s="1301"/>
      <c r="AA19" s="1301"/>
      <c r="AB19" s="1301"/>
      <c r="AC19" s="1301"/>
      <c r="AD19" s="1301"/>
      <c r="AE19" s="1301"/>
      <c r="AF19" s="1301"/>
      <c r="AG19" s="1301"/>
    </row>
    <row r="20" spans="1:33" s="97" customFormat="1" ht="36" customHeight="1">
      <c r="A20" s="1301" t="s">
        <v>299</v>
      </c>
      <c r="B20" s="1301"/>
      <c r="C20" s="1301"/>
      <c r="D20" s="1301"/>
      <c r="E20" s="1301"/>
      <c r="F20" s="1301"/>
      <c r="G20" s="1301"/>
      <c r="H20" s="1301"/>
      <c r="I20" s="1301"/>
      <c r="J20" s="1301"/>
      <c r="K20" s="1301"/>
      <c r="L20" s="1301"/>
      <c r="M20" s="1301"/>
      <c r="N20" s="1301"/>
      <c r="O20" s="1301"/>
      <c r="P20" s="1301"/>
      <c r="Q20" s="1301"/>
      <c r="R20" s="1301"/>
      <c r="S20" s="1301"/>
      <c r="T20" s="1301"/>
      <c r="U20" s="1301"/>
      <c r="V20" s="1301"/>
      <c r="W20" s="1301"/>
      <c r="X20" s="1301"/>
      <c r="Y20" s="1301"/>
      <c r="Z20" s="1301"/>
      <c r="AA20" s="1301"/>
      <c r="AB20" s="1301"/>
      <c r="AC20" s="1301"/>
      <c r="AD20" s="1301"/>
      <c r="AE20" s="1301"/>
      <c r="AF20" s="1301"/>
      <c r="AG20" s="1301"/>
    </row>
    <row r="21" spans="1:33" ht="15.6" customHeight="1">
      <c r="A21" s="89"/>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row>
    <row r="22" spans="1:33" s="92" customFormat="1" ht="15.6" customHeight="1">
      <c r="A22" s="89"/>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row>
    <row r="23" spans="1:33" s="92" customFormat="1" ht="15.6" customHeight="1">
      <c r="A23" s="89"/>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row>
    <row r="24" spans="1:33" s="92" customFormat="1" ht="15.6" customHeight="1">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row>
    <row r="25" spans="1:33" s="92" customFormat="1" ht="15.6" customHeight="1">
      <c r="A25" s="89"/>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row>
    <row r="26" spans="1:33" s="92" customFormat="1" ht="15.6" customHeight="1">
      <c r="A26" s="89"/>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row>
    <row r="27" spans="1:33" s="92" customFormat="1" ht="15.6" customHeight="1">
      <c r="A27" s="89"/>
      <c r="B27" s="89"/>
      <c r="C27" s="89"/>
      <c r="D27" s="89"/>
      <c r="E27" s="89"/>
      <c r="F27" s="89"/>
      <c r="G27" s="89"/>
      <c r="H27" s="89"/>
      <c r="I27" s="89"/>
      <c r="J27" s="89"/>
      <c r="K27" s="89"/>
      <c r="L27" s="89"/>
      <c r="M27" s="89"/>
      <c r="N27" s="89"/>
      <c r="O27" s="89"/>
      <c r="P27" s="97"/>
      <c r="Q27" s="89"/>
      <c r="R27" s="89"/>
      <c r="S27" s="89"/>
      <c r="T27" s="89"/>
      <c r="U27" s="89"/>
      <c r="V27" s="89"/>
      <c r="W27" s="89"/>
      <c r="X27" s="89"/>
      <c r="Y27" s="89"/>
      <c r="Z27" s="89"/>
      <c r="AA27" s="89"/>
      <c r="AB27" s="89"/>
      <c r="AC27" s="89"/>
      <c r="AD27" s="89"/>
      <c r="AE27" s="89"/>
      <c r="AF27" s="89"/>
      <c r="AG27" s="89"/>
    </row>
    <row r="28" spans="1:33" s="92" customFormat="1" ht="15.6" customHeight="1">
      <c r="A28" s="89"/>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row>
    <row r="29" spans="1:33" s="92" customFormat="1" ht="15.6" customHeight="1">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row>
    <row r="30" spans="1:33" s="92" customFormat="1" ht="27.2" customHeight="1"/>
    <row r="31" spans="1:33" s="92" customFormat="1" ht="13.5" customHeight="1"/>
    <row r="32" spans="1:33" s="92" customFormat="1" ht="13.5" customHeight="1"/>
    <row r="33" s="92" customFormat="1" ht="13.5" customHeight="1"/>
    <row r="34" s="92" customFormat="1" ht="13.5" customHeight="1"/>
    <row r="35" s="92" customFormat="1" ht="13.5" customHeight="1"/>
    <row r="36" s="92" customFormat="1"/>
    <row r="37" s="92" customFormat="1" ht="13.5" customHeight="1"/>
    <row r="38" s="92" customFormat="1" ht="13.5" customHeight="1"/>
    <row r="39" s="92" customFormat="1" ht="13.5" customHeight="1"/>
    <row r="40" s="92" customFormat="1" ht="13.5" customHeight="1"/>
    <row r="41" s="92" customFormat="1" ht="13.5" customHeight="1"/>
    <row r="42" s="92" customFormat="1" ht="13.5" customHeight="1"/>
    <row r="43" s="92" customFormat="1" ht="13.5" customHeight="1"/>
    <row r="44" s="92" customFormat="1" ht="13.5" customHeight="1"/>
    <row r="45" s="92" customFormat="1" ht="13.5" customHeight="1"/>
    <row r="46" s="92" customFormat="1" ht="13.5" customHeight="1"/>
    <row r="47" s="92" customFormat="1" ht="13.5" customHeight="1"/>
    <row r="48" s="92" customFormat="1" ht="13.5" customHeight="1"/>
    <row r="49" s="92" customFormat="1" ht="27.2" customHeight="1"/>
    <row r="50" s="92" customFormat="1" ht="13.5" customHeight="1"/>
    <row r="51" s="92" customFormat="1" ht="27.2" customHeight="1"/>
    <row r="52" s="92" customFormat="1" ht="13.5" customHeight="1"/>
    <row r="53" s="92" customFormat="1" ht="13.5" customHeight="1"/>
    <row r="54" s="92" customFormat="1" ht="13.5" customHeight="1"/>
    <row r="55" s="92" customFormat="1" ht="13.5" customHeight="1"/>
    <row r="56" s="92" customFormat="1" ht="13.5" customHeight="1"/>
    <row r="57" s="92" customFormat="1" ht="13.5" customHeight="1"/>
    <row r="58" s="92" customFormat="1" ht="13.5" customHeight="1"/>
    <row r="59" s="92" customFormat="1" ht="13.5" customHeight="1"/>
    <row r="60" s="92" customFormat="1" ht="13.5" customHeight="1"/>
    <row r="61" s="92" customFormat="1" ht="27.2" customHeight="1"/>
    <row r="62" s="92" customFormat="1" ht="27.2" customHeight="1"/>
    <row r="65" s="92" customFormat="1"/>
    <row r="66" s="92" customFormat="1"/>
    <row r="83" s="92" customFormat="1" ht="40.5" customHeight="1"/>
    <row r="111" s="92" customFormat="1" ht="13.5" customHeight="1"/>
    <row r="126" s="92" customFormat="1" ht="13.5" customHeight="1"/>
    <row r="135" s="92" customFormat="1" ht="40.5" customHeight="1"/>
    <row r="136" s="92" customFormat="1" ht="40.5" customHeight="1"/>
  </sheetData>
  <mergeCells count="40">
    <mergeCell ref="A18:AG18"/>
    <mergeCell ref="A19:AG19"/>
    <mergeCell ref="A20:AG20"/>
    <mergeCell ref="A15:M15"/>
    <mergeCell ref="N15:Z15"/>
    <mergeCell ref="AA15:AG15"/>
    <mergeCell ref="A16:M16"/>
    <mergeCell ref="N16:Z16"/>
    <mergeCell ref="AA16:AG16"/>
    <mergeCell ref="A13:M13"/>
    <mergeCell ref="N13:Z13"/>
    <mergeCell ref="AA13:AG13"/>
    <mergeCell ref="A14:M14"/>
    <mergeCell ref="N14:Z14"/>
    <mergeCell ref="AA14:AG14"/>
    <mergeCell ref="A11:M11"/>
    <mergeCell ref="N11:Z11"/>
    <mergeCell ref="AA11:AG11"/>
    <mergeCell ref="A12:M12"/>
    <mergeCell ref="N12:Z12"/>
    <mergeCell ref="AA12:AG12"/>
    <mergeCell ref="A9:M9"/>
    <mergeCell ref="N9:Z9"/>
    <mergeCell ref="AA9:AG9"/>
    <mergeCell ref="A10:M10"/>
    <mergeCell ref="N10:Z10"/>
    <mergeCell ref="AA10:AG10"/>
    <mergeCell ref="A7:M7"/>
    <mergeCell ref="N7:Z7"/>
    <mergeCell ref="AA7:AG7"/>
    <mergeCell ref="A8:M8"/>
    <mergeCell ref="N8:Z8"/>
    <mergeCell ref="AA8:AG8"/>
    <mergeCell ref="A3:AG3"/>
    <mergeCell ref="A5:M5"/>
    <mergeCell ref="N5:Z5"/>
    <mergeCell ref="AA5:AG5"/>
    <mergeCell ref="A6:M6"/>
    <mergeCell ref="N6:Z6"/>
    <mergeCell ref="AA6:AG6"/>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2745D-BA4B-4CF9-BE01-DAC7029276FF}">
  <sheetPr>
    <tabColor rgb="FFCCFFCC"/>
  </sheetPr>
  <dimension ref="A1:AZ201"/>
  <sheetViews>
    <sheetView showGridLines="0" view="pageBreakPreview" zoomScale="161" zoomScaleNormal="100" zoomScaleSheetLayoutView="90" workbookViewId="0">
      <selection activeCell="B67" sqref="B67"/>
    </sheetView>
  </sheetViews>
  <sheetFormatPr defaultRowHeight="13.5"/>
  <cols>
    <col min="1" max="52" width="2.625" style="92" customWidth="1"/>
    <col min="53" max="16384" width="9" style="958"/>
  </cols>
  <sheetData>
    <row r="1" spans="1:33" s="92" customFormat="1" ht="15.6" customHeight="1">
      <c r="A1" s="89"/>
      <c r="B1" s="89"/>
      <c r="C1" s="89"/>
      <c r="D1" s="89"/>
      <c r="E1" s="89"/>
      <c r="F1" s="89"/>
      <c r="G1" s="89"/>
      <c r="H1" s="89"/>
      <c r="I1" s="89"/>
      <c r="J1" s="89"/>
      <c r="K1" s="89"/>
      <c r="L1" s="89"/>
      <c r="M1" s="89"/>
      <c r="N1" s="89"/>
      <c r="O1" s="89"/>
      <c r="P1" s="89"/>
      <c r="Q1" s="89"/>
      <c r="R1" s="89"/>
      <c r="S1" s="89"/>
      <c r="T1" s="89"/>
      <c r="U1" s="89"/>
      <c r="V1" s="89"/>
      <c r="W1" s="89"/>
      <c r="X1" s="89"/>
      <c r="Y1" s="89"/>
      <c r="Z1" s="89"/>
      <c r="AA1" s="89"/>
      <c r="AG1" s="435" t="s">
        <v>2464</v>
      </c>
    </row>
    <row r="2" spans="1:33" s="92" customFormat="1" ht="18" customHeight="1">
      <c r="A2" s="1965" t="s">
        <v>2465</v>
      </c>
      <c r="B2" s="1965"/>
      <c r="C2" s="1965"/>
      <c r="D2" s="1965"/>
      <c r="E2" s="1965"/>
      <c r="F2" s="1965"/>
      <c r="G2" s="1965"/>
      <c r="H2" s="1965"/>
      <c r="I2" s="1965"/>
      <c r="J2" s="1965"/>
      <c r="K2" s="1965"/>
      <c r="L2" s="1965"/>
      <c r="M2" s="1965"/>
      <c r="N2" s="1965"/>
      <c r="O2" s="1965"/>
      <c r="P2" s="1965"/>
      <c r="Q2" s="1965"/>
      <c r="R2" s="1965"/>
      <c r="S2" s="1965"/>
      <c r="T2" s="1965"/>
      <c r="U2" s="1965"/>
      <c r="V2" s="1965"/>
      <c r="W2" s="1965"/>
      <c r="X2" s="1965"/>
      <c r="Y2" s="1965"/>
      <c r="Z2" s="1965"/>
      <c r="AA2" s="1965"/>
      <c r="AB2" s="1965"/>
      <c r="AC2" s="1965"/>
      <c r="AD2" s="1965"/>
      <c r="AE2" s="1965"/>
      <c r="AF2" s="1965"/>
      <c r="AG2" s="1965"/>
    </row>
    <row r="3" spans="1:33" s="92" customFormat="1" ht="18" customHeight="1">
      <c r="A3" s="1965" t="s">
        <v>2466</v>
      </c>
      <c r="B3" s="1965"/>
      <c r="C3" s="1965"/>
      <c r="D3" s="1965"/>
      <c r="E3" s="1965"/>
      <c r="F3" s="1965"/>
      <c r="G3" s="1965"/>
      <c r="H3" s="1965"/>
      <c r="I3" s="1965"/>
      <c r="J3" s="1965"/>
      <c r="K3" s="1965"/>
      <c r="L3" s="1965"/>
      <c r="M3" s="1965"/>
      <c r="N3" s="1965"/>
      <c r="O3" s="1965"/>
      <c r="P3" s="1965"/>
      <c r="Q3" s="1965"/>
      <c r="R3" s="1965"/>
      <c r="S3" s="1965"/>
      <c r="T3" s="1965"/>
      <c r="U3" s="1965"/>
      <c r="V3" s="1965"/>
      <c r="W3" s="1965"/>
      <c r="X3" s="1965"/>
      <c r="Y3" s="1965"/>
      <c r="Z3" s="1965"/>
      <c r="AA3" s="1965"/>
      <c r="AB3" s="1965"/>
      <c r="AC3" s="1965"/>
      <c r="AD3" s="1965"/>
      <c r="AE3" s="1965"/>
      <c r="AF3" s="1965"/>
      <c r="AG3" s="1965"/>
    </row>
    <row r="4" spans="1:33" s="92" customFormat="1" ht="18" customHeight="1">
      <c r="A4" s="430"/>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row>
    <row r="5" spans="1:33" s="92" customFormat="1" ht="15.6" customHeight="1">
      <c r="A5" s="432" t="s">
        <v>2467</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row>
    <row r="6" spans="1:33" s="92" customFormat="1" ht="15.6" customHeight="1">
      <c r="A6" s="94"/>
      <c r="B6" s="89"/>
      <c r="C6" s="89"/>
      <c r="D6" s="89"/>
      <c r="E6" s="89"/>
      <c r="F6" s="89"/>
      <c r="G6" s="89"/>
      <c r="H6" s="89"/>
      <c r="I6" s="89"/>
      <c r="J6" s="89"/>
      <c r="K6" s="89"/>
      <c r="L6" s="89"/>
      <c r="M6" s="89"/>
      <c r="N6" s="89"/>
      <c r="O6" s="89"/>
      <c r="P6" s="89"/>
      <c r="Q6" s="89"/>
      <c r="R6" s="89"/>
      <c r="S6" s="89"/>
      <c r="T6" s="89"/>
      <c r="U6" s="89"/>
      <c r="V6" s="89"/>
      <c r="W6" s="89"/>
      <c r="Y6" s="92" t="s">
        <v>2468</v>
      </c>
      <c r="AD6" s="89"/>
      <c r="AE6" s="89"/>
      <c r="AF6" s="89"/>
      <c r="AG6" s="89"/>
    </row>
    <row r="7" spans="1:33" s="92" customFormat="1" ht="24" customHeight="1">
      <c r="A7" s="89"/>
      <c r="B7" s="1856" t="s">
        <v>246</v>
      </c>
      <c r="C7" s="1856"/>
      <c r="D7" s="1856"/>
      <c r="E7" s="1856"/>
      <c r="F7" s="1856" t="s">
        <v>2469</v>
      </c>
      <c r="G7" s="1856"/>
      <c r="H7" s="1856"/>
      <c r="I7" s="1856"/>
      <c r="J7" s="1856"/>
      <c r="K7" s="1856"/>
      <c r="L7" s="1856"/>
      <c r="M7" s="1856"/>
      <c r="N7" s="1856" t="s">
        <v>2470</v>
      </c>
      <c r="O7" s="1856"/>
      <c r="P7" s="1856"/>
      <c r="Q7" s="1856"/>
      <c r="R7" s="1856"/>
      <c r="S7" s="1856"/>
      <c r="T7" s="1856"/>
      <c r="U7" s="1856"/>
      <c r="V7" s="1856" t="s">
        <v>2471</v>
      </c>
      <c r="W7" s="1856"/>
      <c r="X7" s="1856"/>
      <c r="Y7" s="1856"/>
      <c r="Z7" s="1856"/>
      <c r="AA7" s="1856"/>
      <c r="AB7" s="1856"/>
      <c r="AC7" s="1856"/>
      <c r="AD7" s="89"/>
      <c r="AE7" s="89"/>
      <c r="AF7" s="89"/>
      <c r="AG7" s="89"/>
    </row>
    <row r="8" spans="1:33" s="92" customFormat="1" ht="24" customHeight="1">
      <c r="A8" s="89"/>
      <c r="B8" s="1856" t="s">
        <v>106</v>
      </c>
      <c r="C8" s="1856"/>
      <c r="D8" s="1856"/>
      <c r="E8" s="1856"/>
      <c r="F8" s="1953"/>
      <c r="G8" s="1953"/>
      <c r="H8" s="1953"/>
      <c r="I8" s="1953"/>
      <c r="J8" s="1953"/>
      <c r="K8" s="1953"/>
      <c r="L8" s="1953"/>
      <c r="M8" s="1953"/>
      <c r="N8" s="1953"/>
      <c r="O8" s="1953"/>
      <c r="P8" s="1953"/>
      <c r="Q8" s="1953"/>
      <c r="R8" s="1953"/>
      <c r="S8" s="1953"/>
      <c r="T8" s="1953"/>
      <c r="U8" s="1953"/>
      <c r="V8" s="1953"/>
      <c r="W8" s="1953"/>
      <c r="X8" s="1953"/>
      <c r="Y8" s="1953"/>
      <c r="Z8" s="1953"/>
      <c r="AA8" s="1953"/>
      <c r="AB8" s="1953"/>
      <c r="AC8" s="1953"/>
      <c r="AD8" s="89"/>
      <c r="AE8" s="89"/>
      <c r="AF8" s="89"/>
      <c r="AG8" s="89"/>
    </row>
    <row r="9" spans="1:33" s="92" customFormat="1" ht="24" customHeight="1">
      <c r="A9" s="89"/>
      <c r="B9" s="1856" t="s">
        <v>123</v>
      </c>
      <c r="C9" s="1856"/>
      <c r="D9" s="1856"/>
      <c r="E9" s="1856"/>
      <c r="F9" s="1953"/>
      <c r="G9" s="1953"/>
      <c r="H9" s="1953"/>
      <c r="I9" s="1953"/>
      <c r="J9" s="1953"/>
      <c r="K9" s="1953"/>
      <c r="L9" s="1953"/>
      <c r="M9" s="1953"/>
      <c r="N9" s="1953"/>
      <c r="O9" s="1953"/>
      <c r="P9" s="1953"/>
      <c r="Q9" s="1953"/>
      <c r="R9" s="1953"/>
      <c r="S9" s="1953"/>
      <c r="T9" s="1953"/>
      <c r="U9" s="1953"/>
      <c r="V9" s="1953"/>
      <c r="W9" s="1953"/>
      <c r="X9" s="1953"/>
      <c r="Y9" s="1953"/>
      <c r="Z9" s="1953"/>
      <c r="AA9" s="1953"/>
      <c r="AB9" s="1953"/>
      <c r="AC9" s="1953"/>
      <c r="AD9" s="89"/>
      <c r="AE9" s="89"/>
      <c r="AF9" s="89"/>
      <c r="AG9" s="89"/>
    </row>
    <row r="10" spans="1:33" s="92" customFormat="1" ht="24" customHeight="1" thickBot="1">
      <c r="A10" s="89"/>
      <c r="B10" s="1856" t="s">
        <v>2472</v>
      </c>
      <c r="C10" s="1856"/>
      <c r="D10" s="1856"/>
      <c r="E10" s="1856"/>
      <c r="F10" s="1953"/>
      <c r="G10" s="1953"/>
      <c r="H10" s="1953"/>
      <c r="I10" s="1953"/>
      <c r="J10" s="1953"/>
      <c r="K10" s="1953"/>
      <c r="L10" s="1953"/>
      <c r="M10" s="1953"/>
      <c r="N10" s="1953"/>
      <c r="O10" s="1953"/>
      <c r="P10" s="1953"/>
      <c r="Q10" s="1953"/>
      <c r="R10" s="1953"/>
      <c r="S10" s="1953"/>
      <c r="T10" s="1953"/>
      <c r="U10" s="1953"/>
      <c r="V10" s="1960"/>
      <c r="W10" s="1960"/>
      <c r="X10" s="1960"/>
      <c r="Y10" s="1960"/>
      <c r="Z10" s="1960"/>
      <c r="AA10" s="1960"/>
      <c r="AB10" s="1960"/>
      <c r="AC10" s="1960"/>
      <c r="AD10" s="89"/>
      <c r="AE10" s="89"/>
      <c r="AF10" s="89"/>
      <c r="AG10" s="89"/>
    </row>
    <row r="11" spans="1:33" s="92" customFormat="1" ht="24" customHeight="1" thickBot="1">
      <c r="A11" s="89"/>
      <c r="B11" s="1856" t="s">
        <v>113</v>
      </c>
      <c r="C11" s="1856"/>
      <c r="D11" s="1856"/>
      <c r="E11" s="1856"/>
      <c r="F11" s="1953"/>
      <c r="G11" s="1953"/>
      <c r="H11" s="1953"/>
      <c r="I11" s="1953"/>
      <c r="J11" s="1953"/>
      <c r="K11" s="1953"/>
      <c r="L11" s="1953"/>
      <c r="M11" s="1953"/>
      <c r="N11" s="1953"/>
      <c r="O11" s="1953"/>
      <c r="P11" s="1953"/>
      <c r="Q11" s="1953"/>
      <c r="R11" s="1953"/>
      <c r="S11" s="1953"/>
      <c r="T11" s="1953"/>
      <c r="U11" s="1961"/>
      <c r="V11" s="1962" t="s">
        <v>2473</v>
      </c>
      <c r="W11" s="1963"/>
      <c r="X11" s="1963"/>
      <c r="Y11" s="1963"/>
      <c r="Z11" s="1963"/>
      <c r="AA11" s="1963"/>
      <c r="AB11" s="1963"/>
      <c r="AC11" s="1964"/>
      <c r="AD11" s="89"/>
      <c r="AE11" s="89"/>
      <c r="AF11" s="89"/>
      <c r="AG11" s="89"/>
    </row>
    <row r="12" spans="1:33" s="92" customFormat="1" ht="24" customHeight="1">
      <c r="A12" s="89"/>
      <c r="B12" s="1856" t="s">
        <v>108</v>
      </c>
      <c r="C12" s="1856"/>
      <c r="D12" s="1856"/>
      <c r="E12" s="1856"/>
      <c r="F12" s="1953"/>
      <c r="G12" s="1953"/>
      <c r="H12" s="1953"/>
      <c r="I12" s="1953"/>
      <c r="J12" s="1953"/>
      <c r="K12" s="1953"/>
      <c r="L12" s="1953"/>
      <c r="M12" s="1953"/>
      <c r="N12" s="1953"/>
      <c r="O12" s="1953"/>
      <c r="P12" s="1953"/>
      <c r="Q12" s="1953"/>
      <c r="R12" s="1953"/>
      <c r="S12" s="1953"/>
      <c r="T12" s="1953"/>
      <c r="U12" s="1953"/>
      <c r="V12" s="1958"/>
      <c r="W12" s="1958"/>
      <c r="X12" s="1958"/>
      <c r="Y12" s="1958"/>
      <c r="Z12" s="1958"/>
      <c r="AA12" s="1958"/>
      <c r="AB12" s="1958"/>
      <c r="AC12" s="1958"/>
      <c r="AD12" s="89"/>
      <c r="AE12" s="89"/>
      <c r="AF12" s="89"/>
      <c r="AG12" s="89"/>
    </row>
    <row r="13" spans="1:33" s="92" customFormat="1" ht="15.6" customHeight="1">
      <c r="A13" s="89"/>
      <c r="B13" s="1052" t="s">
        <v>2474</v>
      </c>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row>
    <row r="14" spans="1:33" s="92" customFormat="1" ht="15.6" customHeight="1">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row>
    <row r="15" spans="1:33" s="92" customFormat="1" ht="15.6" customHeight="1">
      <c r="A15" s="432" t="s">
        <v>2475</v>
      </c>
      <c r="U15" s="89"/>
      <c r="V15" s="89"/>
      <c r="W15" s="89"/>
      <c r="X15" s="89"/>
      <c r="Y15" s="89"/>
      <c r="Z15" s="89"/>
      <c r="AA15" s="89"/>
      <c r="AB15" s="89"/>
      <c r="AC15" s="89"/>
      <c r="AD15" s="89"/>
      <c r="AE15" s="89"/>
      <c r="AF15" s="89"/>
      <c r="AG15" s="89"/>
    </row>
    <row r="16" spans="1:33" s="92" customFormat="1" ht="15.6" customHeight="1">
      <c r="N16" s="1959" t="s">
        <v>2476</v>
      </c>
      <c r="O16" s="1959"/>
      <c r="P16" s="1959"/>
      <c r="Q16" s="1959"/>
      <c r="R16" s="1959"/>
      <c r="S16" s="1959"/>
      <c r="U16" s="89"/>
      <c r="V16" s="89"/>
      <c r="W16" s="89"/>
      <c r="X16" s="89"/>
      <c r="Y16" s="89"/>
      <c r="Z16" s="89"/>
      <c r="AA16" s="89"/>
      <c r="AB16" s="89"/>
      <c r="AC16" s="89"/>
      <c r="AD16" s="89"/>
      <c r="AE16" s="89"/>
      <c r="AF16" s="89"/>
      <c r="AG16" s="89"/>
    </row>
    <row r="17" spans="1:33" s="92" customFormat="1" ht="24" customHeight="1">
      <c r="B17" s="1856" t="s">
        <v>2477</v>
      </c>
      <c r="C17" s="1856"/>
      <c r="D17" s="1856"/>
      <c r="E17" s="1856"/>
      <c r="F17" s="1856"/>
      <c r="G17" s="1856"/>
      <c r="H17" s="1856" t="s">
        <v>2478</v>
      </c>
      <c r="I17" s="1856"/>
      <c r="J17" s="1856"/>
      <c r="K17" s="1856"/>
      <c r="L17" s="1856"/>
      <c r="M17" s="1856"/>
      <c r="N17" s="1856" t="s">
        <v>2479</v>
      </c>
      <c r="O17" s="1856"/>
      <c r="P17" s="1856"/>
      <c r="Q17" s="1856"/>
      <c r="R17" s="1856"/>
      <c r="S17" s="1856"/>
      <c r="U17" s="89"/>
      <c r="V17" s="89"/>
      <c r="W17" s="89"/>
      <c r="X17" s="89"/>
      <c r="Y17" s="89"/>
      <c r="Z17" s="89"/>
      <c r="AA17" s="89"/>
      <c r="AB17" s="89"/>
      <c r="AC17" s="89"/>
      <c r="AD17" s="89"/>
      <c r="AE17" s="89"/>
      <c r="AF17" s="89"/>
      <c r="AG17" s="89"/>
    </row>
    <row r="18" spans="1:33" s="92" customFormat="1" ht="24" customHeight="1">
      <c r="B18" s="1953"/>
      <c r="C18" s="1953"/>
      <c r="D18" s="1953"/>
      <c r="E18" s="1953"/>
      <c r="F18" s="1953"/>
      <c r="G18" s="1953"/>
      <c r="H18" s="1953"/>
      <c r="I18" s="1953"/>
      <c r="J18" s="1953"/>
      <c r="K18" s="1953"/>
      <c r="L18" s="1953"/>
      <c r="M18" s="1953"/>
      <c r="N18" s="1953"/>
      <c r="O18" s="1953"/>
      <c r="P18" s="1953"/>
      <c r="Q18" s="1953"/>
      <c r="R18" s="1953"/>
      <c r="S18" s="1953"/>
      <c r="U18" s="89"/>
      <c r="V18" s="89"/>
      <c r="W18" s="89"/>
      <c r="X18" s="89"/>
      <c r="Y18" s="89"/>
      <c r="Z18" s="89"/>
      <c r="AA18" s="89"/>
      <c r="AB18" s="89"/>
      <c r="AC18" s="89"/>
      <c r="AD18" s="89"/>
      <c r="AE18" s="89"/>
      <c r="AF18" s="89"/>
      <c r="AG18" s="89"/>
    </row>
    <row r="19" spans="1:33" s="92" customFormat="1" ht="15.6" customHeight="1">
      <c r="A19" s="1052"/>
      <c r="B19" s="1052" t="s">
        <v>2480</v>
      </c>
      <c r="C19" s="1052"/>
      <c r="D19" s="1052"/>
      <c r="E19" s="1052"/>
      <c r="F19" s="1052"/>
      <c r="G19" s="1052"/>
      <c r="H19" s="1052"/>
      <c r="I19" s="1052"/>
      <c r="J19" s="1052"/>
      <c r="K19" s="1052"/>
      <c r="L19" s="1052"/>
      <c r="M19" s="1052"/>
      <c r="N19" s="1052"/>
      <c r="O19" s="1052"/>
      <c r="P19" s="1052"/>
      <c r="Q19" s="1052"/>
      <c r="R19" s="1052"/>
      <c r="S19" s="1052"/>
      <c r="T19" s="1052"/>
      <c r="U19" s="1052"/>
      <c r="V19" s="1052"/>
      <c r="W19" s="1052"/>
      <c r="X19" s="1052"/>
      <c r="Y19" s="1052"/>
      <c r="Z19" s="1052"/>
      <c r="AA19" s="1052"/>
      <c r="AB19" s="1052"/>
      <c r="AC19" s="1052"/>
      <c r="AD19" s="1052"/>
      <c r="AE19" s="1052"/>
      <c r="AF19" s="1052"/>
      <c r="AG19" s="1052"/>
    </row>
    <row r="20" spans="1:33" s="92" customFormat="1" ht="15.6" customHeight="1">
      <c r="A20" s="1052"/>
      <c r="B20" s="1052"/>
      <c r="C20" s="1052" t="s">
        <v>2481</v>
      </c>
      <c r="D20" s="1052"/>
      <c r="E20" s="1052"/>
      <c r="F20" s="1052"/>
      <c r="G20" s="1052"/>
      <c r="H20" s="1052"/>
      <c r="I20" s="1052"/>
      <c r="J20" s="1052"/>
      <c r="K20" s="1052"/>
      <c r="L20" s="1052"/>
      <c r="M20" s="1052"/>
      <c r="N20" s="1052"/>
      <c r="O20" s="1052"/>
      <c r="P20" s="1052"/>
      <c r="Q20" s="1052"/>
      <c r="R20" s="1052"/>
      <c r="S20" s="1052"/>
      <c r="T20" s="1052"/>
      <c r="U20" s="1052"/>
      <c r="V20" s="1052"/>
      <c r="W20" s="1052"/>
      <c r="X20" s="1052"/>
      <c r="Y20" s="1052"/>
      <c r="Z20" s="1052"/>
      <c r="AA20" s="1052"/>
      <c r="AB20" s="1052"/>
      <c r="AC20" s="1052"/>
      <c r="AD20" s="1052"/>
      <c r="AE20" s="1052"/>
      <c r="AF20" s="1052"/>
      <c r="AG20" s="1052"/>
    </row>
    <row r="21" spans="1:33" s="92" customFormat="1" ht="46.5" customHeight="1">
      <c r="A21" s="1052"/>
      <c r="B21" s="1052"/>
      <c r="C21" s="1924" t="s">
        <v>2482</v>
      </c>
      <c r="D21" s="1924"/>
      <c r="E21" s="1924"/>
      <c r="F21" s="1924"/>
      <c r="G21" s="1924"/>
      <c r="H21" s="1924"/>
      <c r="I21" s="1924"/>
      <c r="J21" s="1924"/>
      <c r="K21" s="1924"/>
      <c r="L21" s="1924"/>
      <c r="M21" s="1924"/>
      <c r="N21" s="1924"/>
      <c r="O21" s="1924"/>
      <c r="P21" s="1924"/>
      <c r="Q21" s="1924"/>
      <c r="R21" s="1924"/>
      <c r="S21" s="1924"/>
      <c r="T21" s="1924"/>
      <c r="U21" s="1924"/>
      <c r="V21" s="1924"/>
      <c r="W21" s="1924"/>
      <c r="X21" s="1924"/>
      <c r="Y21" s="1924"/>
      <c r="Z21" s="1924"/>
      <c r="AA21" s="1924"/>
      <c r="AB21" s="1924"/>
      <c r="AC21" s="1924"/>
      <c r="AD21" s="1924"/>
      <c r="AE21" s="1924"/>
      <c r="AF21" s="1924"/>
      <c r="AG21" s="1924"/>
    </row>
    <row r="22" spans="1:33" s="92" customFormat="1" ht="15.6" customHeight="1">
      <c r="A22" s="1052"/>
      <c r="B22" s="1052"/>
      <c r="C22" s="1052" t="s">
        <v>2483</v>
      </c>
      <c r="D22" s="1052"/>
      <c r="E22" s="1052"/>
      <c r="F22" s="1052"/>
      <c r="G22" s="1052"/>
      <c r="H22" s="1052"/>
      <c r="I22" s="1052"/>
      <c r="J22" s="1052"/>
      <c r="K22" s="1052"/>
      <c r="L22" s="1052"/>
      <c r="M22" s="1052"/>
      <c r="N22" s="1052"/>
      <c r="O22" s="1052"/>
      <c r="P22" s="1052"/>
      <c r="Q22" s="1052"/>
      <c r="R22" s="1052"/>
      <c r="S22" s="1052"/>
      <c r="T22" s="1052"/>
      <c r="U22" s="1052"/>
      <c r="V22" s="1052"/>
      <c r="W22" s="1052"/>
      <c r="X22" s="1052"/>
      <c r="Y22" s="1052"/>
      <c r="Z22" s="1052"/>
      <c r="AA22" s="1052"/>
      <c r="AB22" s="1052"/>
      <c r="AC22" s="1052"/>
      <c r="AD22" s="1052"/>
      <c r="AE22" s="1052"/>
      <c r="AF22" s="1052"/>
      <c r="AG22" s="1052"/>
    </row>
    <row r="23" spans="1:33" s="92" customFormat="1" ht="15.6" customHeight="1">
      <c r="A23" s="1052"/>
      <c r="B23" s="1052"/>
      <c r="C23" s="1052" t="s">
        <v>2484</v>
      </c>
      <c r="D23" s="1052"/>
      <c r="E23" s="1052"/>
      <c r="F23" s="1052"/>
      <c r="G23" s="1052"/>
      <c r="H23" s="1052"/>
      <c r="I23" s="1052"/>
      <c r="J23" s="1052"/>
      <c r="K23" s="1052"/>
      <c r="L23" s="1052"/>
      <c r="M23" s="1052"/>
      <c r="N23" s="1052"/>
      <c r="O23" s="1052"/>
      <c r="P23" s="1052"/>
      <c r="Q23" s="1052"/>
      <c r="R23" s="1052"/>
      <c r="S23" s="1052"/>
      <c r="T23" s="1052"/>
      <c r="U23" s="1052"/>
      <c r="V23" s="1052"/>
      <c r="W23" s="1052"/>
      <c r="X23" s="1052"/>
      <c r="Y23" s="1052"/>
      <c r="Z23" s="1052"/>
      <c r="AA23" s="1052"/>
      <c r="AB23" s="1052"/>
      <c r="AC23" s="1052"/>
      <c r="AD23" s="1052"/>
      <c r="AE23" s="1052"/>
      <c r="AF23" s="1052"/>
      <c r="AG23" s="1052"/>
    </row>
    <row r="24" spans="1:33" s="92" customFormat="1" ht="15.6" customHeight="1">
      <c r="A24" s="1052"/>
      <c r="B24" s="1052" t="s">
        <v>2485</v>
      </c>
      <c r="C24" s="1052"/>
      <c r="D24" s="1052"/>
      <c r="E24" s="1052"/>
      <c r="F24" s="1052"/>
      <c r="G24" s="1052"/>
      <c r="H24" s="1052"/>
      <c r="I24" s="1052"/>
      <c r="J24" s="1052"/>
      <c r="K24" s="1052"/>
      <c r="L24" s="1052"/>
      <c r="M24" s="1052"/>
      <c r="N24" s="1052"/>
      <c r="O24" s="1052"/>
      <c r="P24" s="1052"/>
      <c r="Q24" s="1052"/>
      <c r="R24" s="1052"/>
      <c r="S24" s="1052"/>
      <c r="T24" s="1052"/>
      <c r="U24" s="1052"/>
      <c r="V24" s="1052"/>
      <c r="W24" s="1052"/>
      <c r="X24" s="1052"/>
      <c r="Y24" s="1052"/>
      <c r="Z24" s="1052"/>
      <c r="AA24" s="1052"/>
      <c r="AB24" s="1052"/>
      <c r="AC24" s="1052"/>
      <c r="AD24" s="1052"/>
      <c r="AE24" s="1052"/>
      <c r="AF24" s="1052"/>
      <c r="AG24" s="1052"/>
    </row>
    <row r="25" spans="1:33" s="92" customFormat="1" ht="15.6" customHeight="1">
      <c r="A25" s="1052"/>
      <c r="B25" s="1052"/>
      <c r="C25" s="1052"/>
      <c r="D25" s="1052"/>
      <c r="E25" s="1052"/>
      <c r="F25" s="1052"/>
      <c r="G25" s="1052"/>
      <c r="H25" s="1052"/>
      <c r="I25" s="1052"/>
      <c r="J25" s="1052"/>
      <c r="K25" s="1052"/>
      <c r="L25" s="1052"/>
      <c r="M25" s="1052"/>
      <c r="N25" s="1052"/>
      <c r="O25" s="1052"/>
      <c r="P25" s="1052"/>
      <c r="Q25" s="1052"/>
      <c r="R25" s="1052"/>
      <c r="S25" s="1052"/>
      <c r="T25" s="1052"/>
      <c r="U25" s="1052"/>
      <c r="V25" s="1052"/>
      <c r="W25" s="1052"/>
      <c r="X25" s="1052"/>
      <c r="Y25" s="1052"/>
      <c r="Z25" s="1052"/>
      <c r="AA25" s="1052"/>
      <c r="AB25" s="1052"/>
      <c r="AC25" s="1052"/>
      <c r="AD25" s="1052"/>
      <c r="AE25" s="1052"/>
      <c r="AF25" s="1052"/>
      <c r="AG25" s="1052"/>
    </row>
    <row r="26" spans="1:33" s="92" customFormat="1" ht="15.6" customHeight="1">
      <c r="A26" s="89"/>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row>
    <row r="27" spans="1:33" s="92" customFormat="1" ht="15.6" customHeight="1">
      <c r="A27" s="92" t="s">
        <v>2486</v>
      </c>
    </row>
    <row r="28" spans="1:33" s="92" customFormat="1" ht="15.6" customHeight="1">
      <c r="A28" s="432" t="s">
        <v>2487</v>
      </c>
    </row>
    <row r="29" spans="1:33" s="92" customFormat="1" ht="15.6" customHeight="1"/>
    <row r="30" spans="1:33" s="92" customFormat="1" ht="15.6" customHeight="1">
      <c r="B30" s="92" t="s">
        <v>2488</v>
      </c>
    </row>
    <row r="31" spans="1:33" s="92" customFormat="1" ht="45.75" customHeight="1" thickBot="1">
      <c r="C31" s="1913" t="s">
        <v>147</v>
      </c>
      <c r="D31" s="1913"/>
      <c r="E31" s="1913"/>
      <c r="F31" s="1913"/>
      <c r="G31" s="1913"/>
      <c r="H31" s="1913"/>
      <c r="I31" s="1913"/>
      <c r="J31" s="1913"/>
      <c r="K31" s="1913"/>
      <c r="L31" s="1913"/>
      <c r="M31" s="1913"/>
      <c r="N31" s="1913"/>
      <c r="O31" s="1913"/>
      <c r="P31" s="1913"/>
      <c r="Q31" s="1913"/>
      <c r="R31" s="1913"/>
      <c r="S31" s="1913"/>
      <c r="T31" s="1913"/>
      <c r="U31" s="1913"/>
      <c r="V31" s="1913"/>
      <c r="W31" s="1913"/>
      <c r="X31" s="1913"/>
      <c r="Y31" s="1913"/>
      <c r="Z31" s="1913"/>
      <c r="AA31" s="1913"/>
      <c r="AB31" s="1913"/>
      <c r="AC31" s="1913"/>
      <c r="AD31" s="1913"/>
      <c r="AE31" s="1913"/>
      <c r="AF31" s="1913"/>
      <c r="AG31" s="1913"/>
    </row>
    <row r="32" spans="1:33" s="1053" customFormat="1" ht="36" customHeight="1" thickBot="1">
      <c r="A32" s="1954" t="s">
        <v>2047</v>
      </c>
      <c r="B32" s="1955"/>
      <c r="C32" s="1956" t="s">
        <v>412</v>
      </c>
      <c r="D32" s="1957"/>
      <c r="E32" s="1957"/>
      <c r="F32" s="1957"/>
      <c r="G32" s="1957"/>
      <c r="H32" s="1957"/>
      <c r="I32" s="1957"/>
      <c r="J32" s="1957"/>
      <c r="K32" s="1957"/>
      <c r="L32" s="1957"/>
      <c r="M32" s="1957"/>
      <c r="N32" s="1957"/>
      <c r="O32" s="1957"/>
      <c r="P32" s="1957"/>
      <c r="Q32" s="1957"/>
      <c r="R32" s="1957"/>
      <c r="S32" s="1957"/>
      <c r="T32" s="1957"/>
      <c r="U32" s="1957"/>
      <c r="V32" s="1957"/>
      <c r="W32" s="1957"/>
      <c r="X32" s="1957"/>
      <c r="Y32" s="1957"/>
      <c r="Z32" s="1957"/>
      <c r="AA32" s="1957"/>
      <c r="AB32" s="1957"/>
      <c r="AC32" s="1957"/>
    </row>
    <row r="33" spans="1:29" s="530" customFormat="1" ht="18" customHeight="1">
      <c r="A33" s="1952" t="s">
        <v>102</v>
      </c>
      <c r="B33" s="1952"/>
      <c r="C33" s="1942" t="s">
        <v>148</v>
      </c>
      <c r="D33" s="1943"/>
      <c r="E33" s="1943"/>
      <c r="F33" s="1943"/>
      <c r="G33" s="1943"/>
      <c r="H33" s="1943"/>
      <c r="I33" s="1943"/>
      <c r="J33" s="1943"/>
      <c r="K33" s="1943"/>
      <c r="L33" s="1943"/>
      <c r="M33" s="1943"/>
      <c r="N33" s="1943"/>
      <c r="O33" s="1943"/>
      <c r="P33" s="1943"/>
      <c r="Q33" s="1943"/>
      <c r="R33" s="1943"/>
      <c r="S33" s="1943"/>
      <c r="T33" s="1943"/>
      <c r="U33" s="1943"/>
      <c r="V33" s="1943"/>
      <c r="W33" s="1943"/>
      <c r="X33" s="1943"/>
      <c r="Y33" s="1943"/>
      <c r="Z33" s="1943"/>
      <c r="AA33" s="1943"/>
      <c r="AB33" s="1943"/>
      <c r="AC33" s="1944"/>
    </row>
    <row r="34" spans="1:29" s="530" customFormat="1" ht="36" customHeight="1">
      <c r="A34" s="1926" t="s">
        <v>103</v>
      </c>
      <c r="B34" s="1926"/>
      <c r="C34" s="1927" t="s">
        <v>149</v>
      </c>
      <c r="D34" s="1928"/>
      <c r="E34" s="1928"/>
      <c r="F34" s="1928"/>
      <c r="G34" s="1928"/>
      <c r="H34" s="1928"/>
      <c r="I34" s="1928"/>
      <c r="J34" s="1928"/>
      <c r="K34" s="1928"/>
      <c r="L34" s="1928"/>
      <c r="M34" s="1928"/>
      <c r="N34" s="1928"/>
      <c r="O34" s="1928"/>
      <c r="P34" s="1928"/>
      <c r="Q34" s="1928"/>
      <c r="R34" s="1928"/>
      <c r="S34" s="1928"/>
      <c r="T34" s="1928"/>
      <c r="U34" s="1928"/>
      <c r="V34" s="1928"/>
      <c r="W34" s="1928"/>
      <c r="X34" s="1928"/>
      <c r="Y34" s="1928"/>
      <c r="Z34" s="1928"/>
      <c r="AA34" s="1928"/>
      <c r="AB34" s="1928"/>
      <c r="AC34" s="1929"/>
    </row>
    <row r="35" spans="1:29" s="530" customFormat="1" ht="36" customHeight="1">
      <c r="A35" s="1926"/>
      <c r="B35" s="1926"/>
      <c r="C35" s="1930" t="s">
        <v>903</v>
      </c>
      <c r="D35" s="1931"/>
      <c r="E35" s="1931"/>
      <c r="F35" s="1931"/>
      <c r="G35" s="1931"/>
      <c r="H35" s="1931"/>
      <c r="I35" s="1931"/>
      <c r="J35" s="1931"/>
      <c r="K35" s="1931"/>
      <c r="L35" s="1931"/>
      <c r="M35" s="1931"/>
      <c r="N35" s="1931"/>
      <c r="O35" s="1931"/>
      <c r="P35" s="1931"/>
      <c r="Q35" s="1931"/>
      <c r="R35" s="1931"/>
      <c r="S35" s="1931"/>
      <c r="T35" s="1931"/>
      <c r="U35" s="1931"/>
      <c r="V35" s="1931"/>
      <c r="W35" s="1931"/>
      <c r="X35" s="1931"/>
      <c r="Y35" s="1931"/>
      <c r="Z35" s="1931"/>
      <c r="AA35" s="1931"/>
      <c r="AB35" s="1931"/>
      <c r="AC35" s="1932"/>
    </row>
    <row r="36" spans="1:29" s="530" customFormat="1" ht="36" customHeight="1">
      <c r="A36" s="1926"/>
      <c r="B36" s="1926"/>
      <c r="C36" s="1927" t="s">
        <v>380</v>
      </c>
      <c r="D36" s="1928"/>
      <c r="E36" s="1928"/>
      <c r="F36" s="1928"/>
      <c r="G36" s="1928"/>
      <c r="H36" s="1928"/>
      <c r="I36" s="1928"/>
      <c r="J36" s="1928"/>
      <c r="K36" s="1928"/>
      <c r="L36" s="1928"/>
      <c r="M36" s="1928"/>
      <c r="N36" s="1928"/>
      <c r="O36" s="1928"/>
      <c r="P36" s="1928"/>
      <c r="Q36" s="1928"/>
      <c r="R36" s="1928"/>
      <c r="S36" s="1928"/>
      <c r="T36" s="1928"/>
      <c r="U36" s="1928"/>
      <c r="V36" s="1928"/>
      <c r="W36" s="1928"/>
      <c r="X36" s="1928"/>
      <c r="Y36" s="1928"/>
      <c r="Z36" s="1928"/>
      <c r="AA36" s="1928"/>
      <c r="AB36" s="1928"/>
      <c r="AC36" s="1929"/>
    </row>
    <row r="37" spans="1:29" s="530" customFormat="1" ht="36" customHeight="1">
      <c r="A37" s="1926"/>
      <c r="B37" s="1926"/>
      <c r="C37" s="1927" t="s">
        <v>2522</v>
      </c>
      <c r="D37" s="1928"/>
      <c r="E37" s="1928"/>
      <c r="F37" s="1928"/>
      <c r="G37" s="1928"/>
      <c r="H37" s="1928"/>
      <c r="I37" s="1928"/>
      <c r="J37" s="1928"/>
      <c r="K37" s="1928"/>
      <c r="L37" s="1928"/>
      <c r="M37" s="1928"/>
      <c r="N37" s="1928"/>
      <c r="O37" s="1928"/>
      <c r="P37" s="1928"/>
      <c r="Q37" s="1928"/>
      <c r="R37" s="1928"/>
      <c r="S37" s="1928"/>
      <c r="T37" s="1928"/>
      <c r="U37" s="1928"/>
      <c r="V37" s="1928"/>
      <c r="W37" s="1928"/>
      <c r="X37" s="1928"/>
      <c r="Y37" s="1928"/>
      <c r="Z37" s="1928"/>
      <c r="AA37" s="1928"/>
      <c r="AB37" s="1928"/>
      <c r="AC37" s="1929"/>
    </row>
    <row r="38" spans="1:29" s="530" customFormat="1" ht="36" customHeight="1">
      <c r="A38" s="1926"/>
      <c r="B38" s="1926"/>
      <c r="C38" s="1927" t="s">
        <v>382</v>
      </c>
      <c r="D38" s="1928"/>
      <c r="E38" s="1928"/>
      <c r="F38" s="1928"/>
      <c r="G38" s="1928"/>
      <c r="H38" s="1928"/>
      <c r="I38" s="1928"/>
      <c r="J38" s="1928"/>
      <c r="K38" s="1928"/>
      <c r="L38" s="1928"/>
      <c r="M38" s="1928"/>
      <c r="N38" s="1928"/>
      <c r="O38" s="1928"/>
      <c r="P38" s="1928"/>
      <c r="Q38" s="1928"/>
      <c r="R38" s="1928"/>
      <c r="S38" s="1928"/>
      <c r="T38" s="1928"/>
      <c r="U38" s="1928"/>
      <c r="V38" s="1928"/>
      <c r="W38" s="1928"/>
      <c r="X38" s="1928"/>
      <c r="Y38" s="1928"/>
      <c r="Z38" s="1928"/>
      <c r="AA38" s="1928"/>
      <c r="AB38" s="1928"/>
      <c r="AC38" s="1929"/>
    </row>
    <row r="39" spans="1:29" s="530" customFormat="1" ht="36" customHeight="1">
      <c r="A39" s="1926"/>
      <c r="B39" s="1926"/>
      <c r="C39" s="1927" t="s">
        <v>904</v>
      </c>
      <c r="D39" s="1928"/>
      <c r="E39" s="1928"/>
      <c r="F39" s="1928"/>
      <c r="G39" s="1928"/>
      <c r="H39" s="1928"/>
      <c r="I39" s="1928"/>
      <c r="J39" s="1928"/>
      <c r="K39" s="1928"/>
      <c r="L39" s="1928"/>
      <c r="M39" s="1928"/>
      <c r="N39" s="1928"/>
      <c r="O39" s="1928"/>
      <c r="P39" s="1928"/>
      <c r="Q39" s="1928"/>
      <c r="R39" s="1928"/>
      <c r="S39" s="1928"/>
      <c r="T39" s="1928"/>
      <c r="U39" s="1928"/>
      <c r="V39" s="1928"/>
      <c r="W39" s="1928"/>
      <c r="X39" s="1928"/>
      <c r="Y39" s="1928"/>
      <c r="Z39" s="1928"/>
      <c r="AA39" s="1928"/>
      <c r="AB39" s="1928"/>
      <c r="AC39" s="1929"/>
    </row>
    <row r="40" spans="1:29" s="530" customFormat="1" ht="42.75" customHeight="1">
      <c r="A40" s="1926"/>
      <c r="B40" s="1926"/>
      <c r="C40" s="1927" t="s">
        <v>905</v>
      </c>
      <c r="D40" s="1928"/>
      <c r="E40" s="1928"/>
      <c r="F40" s="1928"/>
      <c r="G40" s="1928"/>
      <c r="H40" s="1928"/>
      <c r="I40" s="1928"/>
      <c r="J40" s="1928"/>
      <c r="K40" s="1928"/>
      <c r="L40" s="1928"/>
      <c r="M40" s="1928"/>
      <c r="N40" s="1928"/>
      <c r="O40" s="1928"/>
      <c r="P40" s="1928"/>
      <c r="Q40" s="1928"/>
      <c r="R40" s="1928"/>
      <c r="S40" s="1928"/>
      <c r="T40" s="1928"/>
      <c r="U40" s="1928"/>
      <c r="V40" s="1928"/>
      <c r="W40" s="1928"/>
      <c r="X40" s="1928"/>
      <c r="Y40" s="1928"/>
      <c r="Z40" s="1928"/>
      <c r="AA40" s="1928"/>
      <c r="AB40" s="1928"/>
      <c r="AC40" s="1929"/>
    </row>
    <row r="41" spans="1:29" s="530" customFormat="1" ht="36" customHeight="1">
      <c r="A41" s="1926"/>
      <c r="B41" s="1926"/>
      <c r="C41" s="1927" t="s">
        <v>906</v>
      </c>
      <c r="D41" s="1928"/>
      <c r="E41" s="1928"/>
      <c r="F41" s="1928"/>
      <c r="G41" s="1928"/>
      <c r="H41" s="1928"/>
      <c r="I41" s="1928"/>
      <c r="J41" s="1928"/>
      <c r="K41" s="1928"/>
      <c r="L41" s="1928"/>
      <c r="M41" s="1928"/>
      <c r="N41" s="1928"/>
      <c r="O41" s="1928"/>
      <c r="P41" s="1928"/>
      <c r="Q41" s="1928"/>
      <c r="R41" s="1928"/>
      <c r="S41" s="1928"/>
      <c r="T41" s="1928"/>
      <c r="U41" s="1928"/>
      <c r="V41" s="1928"/>
      <c r="W41" s="1928"/>
      <c r="X41" s="1928"/>
      <c r="Y41" s="1928"/>
      <c r="Z41" s="1928"/>
      <c r="AA41" s="1928"/>
      <c r="AB41" s="1928"/>
      <c r="AC41" s="1929"/>
    </row>
    <row r="42" spans="1:29" s="530" customFormat="1" ht="36" customHeight="1">
      <c r="A42" s="1926"/>
      <c r="B42" s="1926"/>
      <c r="C42" s="1933" t="s">
        <v>907</v>
      </c>
      <c r="D42" s="1934"/>
      <c r="E42" s="1934"/>
      <c r="F42" s="1934"/>
      <c r="G42" s="1934"/>
      <c r="H42" s="1934"/>
      <c r="I42" s="1934"/>
      <c r="J42" s="1934"/>
      <c r="K42" s="1934"/>
      <c r="L42" s="1934"/>
      <c r="M42" s="1934"/>
      <c r="N42" s="1934"/>
      <c r="O42" s="1934"/>
      <c r="P42" s="1934"/>
      <c r="Q42" s="1934"/>
      <c r="R42" s="1934"/>
      <c r="S42" s="1934"/>
      <c r="T42" s="1934"/>
      <c r="U42" s="1934"/>
      <c r="V42" s="1934"/>
      <c r="W42" s="1934"/>
      <c r="X42" s="1934"/>
      <c r="Y42" s="1934"/>
      <c r="Z42" s="1934"/>
      <c r="AA42" s="1934"/>
      <c r="AB42" s="1934"/>
      <c r="AC42" s="1935"/>
    </row>
    <row r="43" spans="1:29" s="92" customFormat="1" ht="15.6" customHeight="1">
      <c r="A43" s="432"/>
    </row>
    <row r="44" spans="1:29" s="92" customFormat="1" ht="15.6" customHeight="1">
      <c r="A44" s="432"/>
      <c r="B44" s="92" t="s">
        <v>2489</v>
      </c>
    </row>
    <row r="45" spans="1:29" s="92" customFormat="1" ht="15.6" customHeight="1">
      <c r="A45" s="1941" t="s">
        <v>148</v>
      </c>
      <c r="B45" s="1941"/>
      <c r="C45" s="1941"/>
      <c r="D45" s="1941"/>
      <c r="E45" s="1941"/>
      <c r="F45" s="1941"/>
      <c r="G45" s="1941"/>
      <c r="H45" s="1941"/>
      <c r="I45" s="1941"/>
      <c r="J45" s="1941"/>
      <c r="K45" s="1941"/>
      <c r="L45" s="1941"/>
      <c r="M45" s="1941"/>
      <c r="N45" s="1941"/>
      <c r="O45" s="1941"/>
      <c r="P45" s="1941"/>
      <c r="Q45" s="1941"/>
      <c r="R45" s="1941"/>
      <c r="S45" s="1941"/>
      <c r="T45" s="1941"/>
      <c r="U45" s="1941"/>
      <c r="V45" s="1941"/>
      <c r="W45" s="1941"/>
      <c r="X45" s="1941"/>
      <c r="Y45" s="1941"/>
      <c r="Z45" s="1941"/>
      <c r="AA45" s="1941"/>
      <c r="AB45" s="1941"/>
      <c r="AC45" s="1941"/>
    </row>
    <row r="46" spans="1:29" s="92" customFormat="1" ht="15.6" customHeight="1">
      <c r="A46" s="1939" t="s">
        <v>151</v>
      </c>
      <c r="B46" s="1939"/>
      <c r="C46" s="1939"/>
      <c r="D46" s="1939"/>
      <c r="E46" s="1939"/>
      <c r="F46" s="1945" t="s">
        <v>344</v>
      </c>
      <c r="G46" s="1945"/>
      <c r="H46" s="1945"/>
      <c r="I46" s="1945"/>
      <c r="J46" s="1946"/>
      <c r="K46" s="1947" t="s">
        <v>103</v>
      </c>
      <c r="L46" s="1926"/>
      <c r="M46" s="1948" t="s">
        <v>345</v>
      </c>
      <c r="N46" s="1948"/>
      <c r="O46" s="1948"/>
      <c r="P46" s="1948"/>
      <c r="Q46" s="1949"/>
      <c r="R46" s="1947" t="s">
        <v>103</v>
      </c>
      <c r="S46" s="1926"/>
      <c r="T46" s="1948" t="s">
        <v>2434</v>
      </c>
      <c r="U46" s="1950"/>
      <c r="V46" s="1951"/>
      <c r="W46" s="1936"/>
      <c r="X46" s="1937"/>
      <c r="Y46" s="1937"/>
      <c r="Z46" s="1937"/>
      <c r="AA46" s="1937"/>
      <c r="AB46" s="1938"/>
      <c r="AC46" s="1054" t="s">
        <v>348</v>
      </c>
    </row>
    <row r="47" spans="1:29" s="92" customFormat="1" ht="15.6" customHeight="1">
      <c r="A47" s="1939" t="s">
        <v>152</v>
      </c>
      <c r="B47" s="1939"/>
      <c r="C47" s="1939"/>
      <c r="D47" s="1939"/>
      <c r="E47" s="1939"/>
      <c r="F47" s="1945" t="s">
        <v>346</v>
      </c>
      <c r="G47" s="1945"/>
      <c r="H47" s="1945"/>
      <c r="I47" s="1945"/>
      <c r="J47" s="1946"/>
      <c r="K47" s="1947" t="s">
        <v>103</v>
      </c>
      <c r="L47" s="1926"/>
      <c r="M47" s="1948" t="s">
        <v>345</v>
      </c>
      <c r="N47" s="1948"/>
      <c r="O47" s="1948"/>
      <c r="P47" s="1948"/>
      <c r="Q47" s="1949"/>
      <c r="R47" s="1947" t="s">
        <v>103</v>
      </c>
      <c r="S47" s="1926"/>
      <c r="T47" s="1948" t="s">
        <v>2434</v>
      </c>
      <c r="U47" s="1950"/>
      <c r="V47" s="1951"/>
      <c r="W47" s="1936"/>
      <c r="X47" s="1937"/>
      <c r="Y47" s="1937"/>
      <c r="Z47" s="1937"/>
      <c r="AA47" s="1937"/>
      <c r="AB47" s="1938"/>
      <c r="AC47" s="1054" t="s">
        <v>348</v>
      </c>
    </row>
    <row r="48" spans="1:29" s="92" customFormat="1" ht="15.6" customHeight="1">
      <c r="A48" s="1939" t="s">
        <v>153</v>
      </c>
      <c r="B48" s="1939"/>
      <c r="C48" s="1939"/>
      <c r="D48" s="1939"/>
      <c r="E48" s="1939"/>
      <c r="F48" s="1940" t="s">
        <v>354</v>
      </c>
      <c r="G48" s="1940"/>
      <c r="H48" s="1940"/>
      <c r="I48" s="1940"/>
      <c r="J48" s="1940"/>
      <c r="K48" s="1940"/>
      <c r="L48" s="1940"/>
      <c r="M48" s="1940"/>
      <c r="N48" s="1940"/>
      <c r="O48" s="1940"/>
      <c r="P48" s="1940"/>
      <c r="Q48" s="1940"/>
      <c r="R48" s="1940"/>
      <c r="S48" s="1940"/>
      <c r="T48" s="1940"/>
      <c r="U48" s="1940"/>
      <c r="V48" s="1940"/>
      <c r="W48" s="1940"/>
      <c r="X48" s="1940"/>
      <c r="Y48" s="1940"/>
      <c r="Z48" s="1940"/>
      <c r="AA48" s="1940"/>
      <c r="AB48" s="1940"/>
      <c r="AC48" s="1940"/>
    </row>
    <row r="49" spans="1:33" s="92" customFormat="1" ht="15.6" customHeight="1">
      <c r="A49" s="432"/>
    </row>
    <row r="50" spans="1:33" s="92" customFormat="1" ht="15.6" customHeight="1">
      <c r="A50" s="432"/>
      <c r="B50" s="92" t="s">
        <v>2490</v>
      </c>
    </row>
    <row r="51" spans="1:33" s="92" customFormat="1" ht="15.6" customHeight="1">
      <c r="A51" s="432"/>
      <c r="C51" s="92" t="s">
        <v>155</v>
      </c>
    </row>
    <row r="52" spans="1:33" s="92" customFormat="1" ht="15.6" customHeight="1">
      <c r="A52" s="1941" t="s">
        <v>102</v>
      </c>
      <c r="B52" s="1941"/>
      <c r="C52" s="1942" t="s">
        <v>148</v>
      </c>
      <c r="D52" s="1943"/>
      <c r="E52" s="1943"/>
      <c r="F52" s="1943"/>
      <c r="G52" s="1943"/>
      <c r="H52" s="1943"/>
      <c r="I52" s="1943"/>
      <c r="J52" s="1943"/>
      <c r="K52" s="1943"/>
      <c r="L52" s="1943"/>
      <c r="M52" s="1943"/>
      <c r="N52" s="1943"/>
      <c r="O52" s="1943"/>
      <c r="P52" s="1943"/>
      <c r="Q52" s="1943"/>
      <c r="R52" s="1943"/>
      <c r="S52" s="1943"/>
      <c r="T52" s="1943"/>
      <c r="U52" s="1943"/>
      <c r="V52" s="1943"/>
      <c r="W52" s="1943"/>
      <c r="X52" s="1943"/>
      <c r="Y52" s="1943"/>
      <c r="Z52" s="1943"/>
      <c r="AA52" s="1943"/>
      <c r="AB52" s="1943"/>
      <c r="AC52" s="1944"/>
    </row>
    <row r="53" spans="1:33" s="92" customFormat="1" ht="30.75" customHeight="1">
      <c r="A53" s="1926" t="s">
        <v>103</v>
      </c>
      <c r="B53" s="1926"/>
      <c r="C53" s="1927" t="s">
        <v>156</v>
      </c>
      <c r="D53" s="1928"/>
      <c r="E53" s="1928"/>
      <c r="F53" s="1928"/>
      <c r="G53" s="1928"/>
      <c r="H53" s="1928"/>
      <c r="I53" s="1928"/>
      <c r="J53" s="1928"/>
      <c r="K53" s="1928"/>
      <c r="L53" s="1928"/>
      <c r="M53" s="1928"/>
      <c r="N53" s="1928"/>
      <c r="O53" s="1928"/>
      <c r="P53" s="1928"/>
      <c r="Q53" s="1928"/>
      <c r="R53" s="1928"/>
      <c r="S53" s="1928"/>
      <c r="T53" s="1928"/>
      <c r="U53" s="1928"/>
      <c r="V53" s="1928"/>
      <c r="W53" s="1928"/>
      <c r="X53" s="1928"/>
      <c r="Y53" s="1928"/>
      <c r="Z53" s="1928"/>
      <c r="AA53" s="1928"/>
      <c r="AB53" s="1928"/>
      <c r="AC53" s="1929"/>
    </row>
    <row r="54" spans="1:33" s="92" customFormat="1" ht="30.75" customHeight="1">
      <c r="A54" s="1926"/>
      <c r="B54" s="1926"/>
      <c r="C54" s="1930" t="s">
        <v>383</v>
      </c>
      <c r="D54" s="1931"/>
      <c r="E54" s="1931"/>
      <c r="F54" s="1931"/>
      <c r="G54" s="1931"/>
      <c r="H54" s="1931"/>
      <c r="I54" s="1931"/>
      <c r="J54" s="1931"/>
      <c r="K54" s="1931"/>
      <c r="L54" s="1931"/>
      <c r="M54" s="1931"/>
      <c r="N54" s="1931"/>
      <c r="O54" s="1931"/>
      <c r="P54" s="1931"/>
      <c r="Q54" s="1931"/>
      <c r="R54" s="1931"/>
      <c r="S54" s="1931"/>
      <c r="T54" s="1931"/>
      <c r="U54" s="1931"/>
      <c r="V54" s="1931"/>
      <c r="W54" s="1931"/>
      <c r="X54" s="1931"/>
      <c r="Y54" s="1931"/>
      <c r="Z54" s="1931"/>
      <c r="AA54" s="1931"/>
      <c r="AB54" s="1931"/>
      <c r="AC54" s="1932"/>
    </row>
    <row r="55" spans="1:33" s="92" customFormat="1" ht="30.75" customHeight="1">
      <c r="A55" s="1926"/>
      <c r="B55" s="1926"/>
      <c r="C55" s="1927" t="s">
        <v>385</v>
      </c>
      <c r="D55" s="1928"/>
      <c r="E55" s="1928"/>
      <c r="F55" s="1928"/>
      <c r="G55" s="1928"/>
      <c r="H55" s="1928"/>
      <c r="I55" s="1928"/>
      <c r="J55" s="1928"/>
      <c r="K55" s="1928"/>
      <c r="L55" s="1928"/>
      <c r="M55" s="1928"/>
      <c r="N55" s="1928"/>
      <c r="O55" s="1928"/>
      <c r="P55" s="1928"/>
      <c r="Q55" s="1928"/>
      <c r="R55" s="1928"/>
      <c r="S55" s="1928"/>
      <c r="T55" s="1928"/>
      <c r="U55" s="1928"/>
      <c r="V55" s="1928"/>
      <c r="W55" s="1928"/>
      <c r="X55" s="1928"/>
      <c r="Y55" s="1928"/>
      <c r="Z55" s="1928"/>
      <c r="AA55" s="1928"/>
      <c r="AB55" s="1928"/>
      <c r="AC55" s="1929"/>
    </row>
    <row r="56" spans="1:33" s="92" customFormat="1" ht="30.75" customHeight="1">
      <c r="A56" s="1926"/>
      <c r="B56" s="1926"/>
      <c r="C56" s="1927" t="s">
        <v>386</v>
      </c>
      <c r="D56" s="1928"/>
      <c r="E56" s="1928"/>
      <c r="F56" s="1928"/>
      <c r="G56" s="1928"/>
      <c r="H56" s="1928"/>
      <c r="I56" s="1928"/>
      <c r="J56" s="1928"/>
      <c r="K56" s="1928"/>
      <c r="L56" s="1928"/>
      <c r="M56" s="1928"/>
      <c r="N56" s="1928"/>
      <c r="O56" s="1928"/>
      <c r="P56" s="1928"/>
      <c r="Q56" s="1928"/>
      <c r="R56" s="1928"/>
      <c r="S56" s="1928"/>
      <c r="T56" s="1928"/>
      <c r="U56" s="1928"/>
      <c r="V56" s="1928"/>
      <c r="W56" s="1928"/>
      <c r="X56" s="1928"/>
      <c r="Y56" s="1928"/>
      <c r="Z56" s="1928"/>
      <c r="AA56" s="1928"/>
      <c r="AB56" s="1928"/>
      <c r="AC56" s="1929"/>
    </row>
    <row r="57" spans="1:33" s="92" customFormat="1" ht="30.75" customHeight="1">
      <c r="A57" s="1926"/>
      <c r="B57" s="1926"/>
      <c r="C57" s="1927" t="s">
        <v>387</v>
      </c>
      <c r="D57" s="1928"/>
      <c r="E57" s="1928"/>
      <c r="F57" s="1928"/>
      <c r="G57" s="1928"/>
      <c r="H57" s="1928"/>
      <c r="I57" s="1928"/>
      <c r="J57" s="1928"/>
      <c r="K57" s="1928"/>
      <c r="L57" s="1928"/>
      <c r="M57" s="1928"/>
      <c r="N57" s="1928"/>
      <c r="O57" s="1928"/>
      <c r="P57" s="1928"/>
      <c r="Q57" s="1928"/>
      <c r="R57" s="1928"/>
      <c r="S57" s="1928"/>
      <c r="T57" s="1928"/>
      <c r="U57" s="1928"/>
      <c r="V57" s="1928"/>
      <c r="W57" s="1928"/>
      <c r="X57" s="1928"/>
      <c r="Y57" s="1928"/>
      <c r="Z57" s="1928"/>
      <c r="AA57" s="1928"/>
      <c r="AB57" s="1928"/>
      <c r="AC57" s="1929"/>
    </row>
    <row r="58" spans="1:33" s="92" customFormat="1" ht="30.75" customHeight="1">
      <c r="A58" s="1926"/>
      <c r="B58" s="1926"/>
      <c r="C58" s="1927" t="s">
        <v>388</v>
      </c>
      <c r="D58" s="1928"/>
      <c r="E58" s="1928"/>
      <c r="F58" s="1928"/>
      <c r="G58" s="1928"/>
      <c r="H58" s="1928"/>
      <c r="I58" s="1928"/>
      <c r="J58" s="1928"/>
      <c r="K58" s="1928"/>
      <c r="L58" s="1928"/>
      <c r="M58" s="1928"/>
      <c r="N58" s="1928"/>
      <c r="O58" s="1928"/>
      <c r="P58" s="1928"/>
      <c r="Q58" s="1928"/>
      <c r="R58" s="1928"/>
      <c r="S58" s="1928"/>
      <c r="T58" s="1928"/>
      <c r="U58" s="1928"/>
      <c r="V58" s="1928"/>
      <c r="W58" s="1928"/>
      <c r="X58" s="1928"/>
      <c r="Y58" s="1928"/>
      <c r="Z58" s="1928"/>
      <c r="AA58" s="1928"/>
      <c r="AB58" s="1928"/>
      <c r="AC58" s="1929"/>
    </row>
    <row r="59" spans="1:33" s="92" customFormat="1" ht="30.75" customHeight="1">
      <c r="A59" s="1926"/>
      <c r="B59" s="1926"/>
      <c r="C59" s="1927" t="s">
        <v>389</v>
      </c>
      <c r="D59" s="1928"/>
      <c r="E59" s="1928"/>
      <c r="F59" s="1928"/>
      <c r="G59" s="1928"/>
      <c r="H59" s="1928"/>
      <c r="I59" s="1928"/>
      <c r="J59" s="1928"/>
      <c r="K59" s="1928"/>
      <c r="L59" s="1928"/>
      <c r="M59" s="1928"/>
      <c r="N59" s="1928"/>
      <c r="O59" s="1928"/>
      <c r="P59" s="1928"/>
      <c r="Q59" s="1928"/>
      <c r="R59" s="1928"/>
      <c r="S59" s="1928"/>
      <c r="T59" s="1928"/>
      <c r="U59" s="1928"/>
      <c r="V59" s="1928"/>
      <c r="W59" s="1928"/>
      <c r="X59" s="1928"/>
      <c r="Y59" s="1928"/>
      <c r="Z59" s="1928"/>
      <c r="AA59" s="1928"/>
      <c r="AB59" s="1928"/>
      <c r="AC59" s="1929"/>
    </row>
    <row r="60" spans="1:33" s="92" customFormat="1" ht="30.75" customHeight="1">
      <c r="A60" s="1926"/>
      <c r="B60" s="1926"/>
      <c r="C60" s="1927" t="s">
        <v>390</v>
      </c>
      <c r="D60" s="1928"/>
      <c r="E60" s="1928"/>
      <c r="F60" s="1928"/>
      <c r="G60" s="1928"/>
      <c r="H60" s="1928"/>
      <c r="I60" s="1928"/>
      <c r="J60" s="1928"/>
      <c r="K60" s="1928"/>
      <c r="L60" s="1928"/>
      <c r="M60" s="1928"/>
      <c r="N60" s="1928"/>
      <c r="O60" s="1928"/>
      <c r="P60" s="1928"/>
      <c r="Q60" s="1928"/>
      <c r="R60" s="1928"/>
      <c r="S60" s="1928"/>
      <c r="T60" s="1928"/>
      <c r="U60" s="1928"/>
      <c r="V60" s="1928"/>
      <c r="W60" s="1928"/>
      <c r="X60" s="1928"/>
      <c r="Y60" s="1928"/>
      <c r="Z60" s="1928"/>
      <c r="AA60" s="1928"/>
      <c r="AB60" s="1928"/>
      <c r="AC60" s="1929"/>
    </row>
    <row r="61" spans="1:33" s="92" customFormat="1" ht="30.75" customHeight="1">
      <c r="A61" s="1926"/>
      <c r="B61" s="1926"/>
      <c r="C61" s="1930" t="s">
        <v>384</v>
      </c>
      <c r="D61" s="1931"/>
      <c r="E61" s="1931"/>
      <c r="F61" s="1931"/>
      <c r="G61" s="1931"/>
      <c r="H61" s="1931"/>
      <c r="I61" s="1931"/>
      <c r="J61" s="1931"/>
      <c r="K61" s="1931"/>
      <c r="L61" s="1931"/>
      <c r="M61" s="1931"/>
      <c r="N61" s="1931"/>
      <c r="O61" s="1931"/>
      <c r="P61" s="1931"/>
      <c r="Q61" s="1931"/>
      <c r="R61" s="1931"/>
      <c r="S61" s="1931"/>
      <c r="T61" s="1931"/>
      <c r="U61" s="1931"/>
      <c r="V61" s="1931"/>
      <c r="W61" s="1931"/>
      <c r="X61" s="1931"/>
      <c r="Y61" s="1931"/>
      <c r="Z61" s="1931"/>
      <c r="AA61" s="1931"/>
      <c r="AB61" s="1931"/>
      <c r="AC61" s="1932"/>
    </row>
    <row r="62" spans="1:33" s="92" customFormat="1" ht="30.75" customHeight="1">
      <c r="A62" s="1926"/>
      <c r="B62" s="1926"/>
      <c r="C62" s="1933" t="s">
        <v>157</v>
      </c>
      <c r="D62" s="1934"/>
      <c r="E62" s="1934"/>
      <c r="F62" s="1934"/>
      <c r="G62" s="1934"/>
      <c r="H62" s="1934"/>
      <c r="I62" s="1934"/>
      <c r="J62" s="1934"/>
      <c r="K62" s="1934"/>
      <c r="L62" s="1934"/>
      <c r="M62" s="1934"/>
      <c r="N62" s="1934"/>
      <c r="O62" s="1934"/>
      <c r="P62" s="1934"/>
      <c r="Q62" s="1934"/>
      <c r="R62" s="1934"/>
      <c r="S62" s="1934"/>
      <c r="T62" s="1934"/>
      <c r="U62" s="1934"/>
      <c r="V62" s="1934"/>
      <c r="W62" s="1934"/>
      <c r="X62" s="1934"/>
      <c r="Y62" s="1934"/>
      <c r="Z62" s="1934"/>
      <c r="AA62" s="1934"/>
      <c r="AB62" s="1934"/>
      <c r="AC62" s="1935"/>
    </row>
    <row r="63" spans="1:33" s="1052" customFormat="1" ht="33.75" customHeight="1">
      <c r="A63" s="1924" t="s">
        <v>2456</v>
      </c>
      <c r="B63" s="1924"/>
      <c r="C63" s="1924"/>
      <c r="D63" s="1924"/>
      <c r="E63" s="1924"/>
      <c r="F63" s="1924"/>
      <c r="G63" s="1924"/>
      <c r="H63" s="1924"/>
      <c r="I63" s="1924"/>
      <c r="J63" s="1924"/>
      <c r="K63" s="1924"/>
      <c r="L63" s="1924"/>
      <c r="M63" s="1924"/>
      <c r="N63" s="1924"/>
      <c r="O63" s="1924"/>
      <c r="P63" s="1924"/>
      <c r="Q63" s="1924"/>
      <c r="R63" s="1924"/>
      <c r="S63" s="1924"/>
      <c r="T63" s="1924"/>
      <c r="U63" s="1924"/>
      <c r="V63" s="1924"/>
      <c r="W63" s="1924"/>
      <c r="X63" s="1924"/>
      <c r="Y63" s="1924"/>
      <c r="Z63" s="1924"/>
      <c r="AA63" s="1924"/>
      <c r="AB63" s="1924"/>
      <c r="AC63" s="1924"/>
      <c r="AD63" s="1924"/>
      <c r="AE63" s="1924"/>
      <c r="AF63" s="1924"/>
      <c r="AG63" s="1924"/>
    </row>
    <row r="64" spans="1:33" s="1052" customFormat="1" ht="15.6" customHeight="1">
      <c r="A64" s="1925" t="s">
        <v>2523</v>
      </c>
      <c r="B64" s="1925"/>
      <c r="C64" s="1925"/>
      <c r="D64" s="1925"/>
      <c r="E64" s="1925"/>
      <c r="F64" s="1925"/>
      <c r="G64" s="1925"/>
      <c r="H64" s="1925"/>
      <c r="I64" s="1925"/>
      <c r="J64" s="1925"/>
      <c r="K64" s="1925"/>
      <c r="L64" s="1925"/>
      <c r="M64" s="1925"/>
      <c r="N64" s="1925"/>
      <c r="O64" s="1925"/>
      <c r="P64" s="1925"/>
      <c r="Q64" s="1925"/>
      <c r="R64" s="1925"/>
      <c r="S64" s="1925"/>
      <c r="T64" s="1925"/>
      <c r="U64" s="1925"/>
      <c r="V64" s="1925"/>
      <c r="W64" s="1925"/>
      <c r="X64" s="1925"/>
      <c r="Y64" s="1925"/>
      <c r="Z64" s="1925"/>
      <c r="AA64" s="1925"/>
      <c r="AB64" s="1925"/>
      <c r="AC64" s="1925"/>
      <c r="AD64" s="1925"/>
      <c r="AE64" s="1925"/>
      <c r="AF64" s="1925"/>
      <c r="AG64" s="1925"/>
    </row>
    <row r="65" spans="1:33" s="92" customFormat="1" ht="15.6" customHeight="1">
      <c r="A65" s="89"/>
      <c r="B65" s="1925" t="s">
        <v>2491</v>
      </c>
      <c r="C65" s="1925"/>
      <c r="D65" s="1925"/>
      <c r="E65" s="1925"/>
      <c r="F65" s="1925"/>
      <c r="G65" s="1925"/>
      <c r="H65" s="1925"/>
      <c r="I65" s="1925"/>
      <c r="J65" s="1925"/>
      <c r="K65" s="1925"/>
      <c r="L65" s="1925"/>
      <c r="M65" s="1925"/>
      <c r="N65" s="1925"/>
      <c r="O65" s="1925"/>
      <c r="P65" s="1925"/>
      <c r="Q65" s="1925"/>
      <c r="R65" s="1925"/>
      <c r="S65" s="1925"/>
      <c r="T65" s="1925"/>
      <c r="U65" s="1925"/>
      <c r="V65" s="1925"/>
      <c r="W65" s="1925"/>
      <c r="X65" s="1925"/>
      <c r="Y65" s="1925"/>
      <c r="Z65" s="1925"/>
      <c r="AA65" s="1925"/>
      <c r="AB65" s="1925"/>
      <c r="AC65" s="1925"/>
      <c r="AD65" s="1925"/>
      <c r="AE65" s="1925"/>
      <c r="AF65" s="1925"/>
      <c r="AG65" s="1925"/>
    </row>
    <row r="66" spans="1:33" s="92" customFormat="1" ht="27" customHeight="1">
      <c r="A66" s="89"/>
      <c r="B66" s="1924" t="s">
        <v>2524</v>
      </c>
      <c r="C66" s="1924"/>
      <c r="D66" s="1924"/>
      <c r="E66" s="1924"/>
      <c r="F66" s="1924"/>
      <c r="G66" s="1924"/>
      <c r="H66" s="1924"/>
      <c r="I66" s="1924"/>
      <c r="J66" s="1924"/>
      <c r="K66" s="1924"/>
      <c r="L66" s="1924"/>
      <c r="M66" s="1924"/>
      <c r="N66" s="1924"/>
      <c r="O66" s="1924"/>
      <c r="P66" s="1924"/>
      <c r="Q66" s="1924"/>
      <c r="R66" s="1924"/>
      <c r="S66" s="1924"/>
      <c r="T66" s="1924"/>
      <c r="U66" s="1924"/>
      <c r="V66" s="1924"/>
      <c r="W66" s="1924"/>
      <c r="X66" s="1924"/>
      <c r="Y66" s="1924"/>
      <c r="Z66" s="1924"/>
      <c r="AA66" s="1924"/>
      <c r="AB66" s="1924"/>
      <c r="AC66" s="1924"/>
      <c r="AD66" s="1924"/>
      <c r="AE66" s="1924"/>
      <c r="AF66" s="1924"/>
      <c r="AG66" s="1924"/>
    </row>
    <row r="67" spans="1:33" s="92" customFormat="1" ht="15.6" customHeight="1">
      <c r="A67" s="94"/>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row>
    <row r="68" spans="1:33" s="92" customFormat="1" ht="15.6" customHeight="1">
      <c r="A68" s="432" t="s">
        <v>2492</v>
      </c>
    </row>
    <row r="69" spans="1:33" s="92" customFormat="1" ht="15.6" customHeight="1">
      <c r="C69" s="1913" t="s">
        <v>2493</v>
      </c>
      <c r="D69" s="1913"/>
      <c r="E69" s="1913"/>
      <c r="F69" s="1913"/>
      <c r="G69" s="1913"/>
      <c r="H69" s="1913"/>
      <c r="I69" s="1913"/>
      <c r="J69" s="1913"/>
      <c r="K69" s="1913"/>
      <c r="L69" s="1913"/>
      <c r="M69" s="1913"/>
      <c r="N69" s="1913"/>
      <c r="O69" s="1913"/>
      <c r="P69" s="1913"/>
      <c r="Q69" s="1913"/>
      <c r="R69" s="1913"/>
      <c r="S69" s="1913"/>
      <c r="T69" s="1913"/>
      <c r="U69" s="1913"/>
      <c r="V69" s="1913"/>
      <c r="W69" s="1913"/>
      <c r="X69" s="1913"/>
      <c r="Y69" s="1913"/>
      <c r="Z69" s="1913"/>
      <c r="AA69" s="1913"/>
      <c r="AB69" s="1913"/>
      <c r="AC69" s="1913"/>
      <c r="AD69" s="1913"/>
      <c r="AE69" s="1913"/>
      <c r="AF69" s="1913"/>
      <c r="AG69" s="1913"/>
    </row>
    <row r="70" spans="1:33" s="92" customFormat="1" ht="15.6" customHeight="1">
      <c r="C70" s="1913"/>
      <c r="D70" s="1913"/>
      <c r="E70" s="1913"/>
      <c r="F70" s="1913"/>
      <c r="G70" s="1913"/>
      <c r="H70" s="1913"/>
      <c r="I70" s="1913"/>
      <c r="J70" s="1913"/>
      <c r="K70" s="1913"/>
      <c r="L70" s="1913"/>
      <c r="M70" s="1913"/>
      <c r="N70" s="1913"/>
      <c r="O70" s="1913"/>
      <c r="P70" s="1913"/>
      <c r="Q70" s="1913"/>
      <c r="R70" s="1913"/>
      <c r="S70" s="1913"/>
      <c r="T70" s="1913"/>
      <c r="U70" s="1913"/>
      <c r="V70" s="1913"/>
      <c r="W70" s="1913"/>
      <c r="X70" s="1913"/>
      <c r="Y70" s="1913"/>
      <c r="Z70" s="1913"/>
      <c r="AA70" s="1913"/>
      <c r="AB70" s="1913"/>
      <c r="AC70" s="1913"/>
      <c r="AD70" s="1913"/>
      <c r="AE70" s="1913"/>
      <c r="AF70" s="1913"/>
      <c r="AG70" s="1913"/>
    </row>
    <row r="71" spans="1:33" s="92" customFormat="1" ht="15.6" customHeight="1">
      <c r="A71" s="89"/>
      <c r="B71" s="89"/>
      <c r="C71" s="89"/>
      <c r="D71" s="89"/>
      <c r="E71" s="89"/>
      <c r="F71" s="89"/>
      <c r="G71" s="89"/>
      <c r="H71" s="89"/>
      <c r="I71" s="89"/>
      <c r="J71" s="89"/>
      <c r="K71" s="89"/>
      <c r="L71" s="89"/>
      <c r="M71" s="89"/>
      <c r="N71" s="89"/>
      <c r="O71" s="89"/>
      <c r="P71" s="97"/>
      <c r="Q71" s="89"/>
      <c r="R71" s="89"/>
      <c r="S71" s="89"/>
      <c r="T71" s="89"/>
      <c r="U71" s="89"/>
      <c r="V71" s="89"/>
      <c r="W71" s="89"/>
      <c r="X71" s="89"/>
      <c r="Y71" s="89"/>
      <c r="Z71" s="89"/>
      <c r="AA71" s="89"/>
      <c r="AB71" s="89"/>
      <c r="AC71" s="89"/>
      <c r="AD71" s="89"/>
      <c r="AE71" s="89"/>
      <c r="AF71" s="89"/>
      <c r="AG71" s="89"/>
    </row>
    <row r="72" spans="1:33" s="92" customFormat="1" ht="24" customHeight="1">
      <c r="A72" s="89"/>
      <c r="B72" s="1889" t="s">
        <v>102</v>
      </c>
      <c r="C72" s="1889"/>
      <c r="D72" s="1889"/>
      <c r="E72" s="1889" t="s">
        <v>183</v>
      </c>
      <c r="F72" s="1889"/>
      <c r="G72" s="1889"/>
      <c r="H72" s="1889"/>
      <c r="I72" s="1889"/>
      <c r="J72" s="1889"/>
      <c r="K72" s="1889"/>
      <c r="L72" s="1889"/>
      <c r="M72" s="1889" t="s">
        <v>184</v>
      </c>
      <c r="N72" s="1889"/>
      <c r="O72" s="1889"/>
      <c r="P72" s="1889"/>
      <c r="Q72" s="1889"/>
      <c r="R72" s="1889" t="s">
        <v>185</v>
      </c>
      <c r="S72" s="1889"/>
      <c r="T72" s="1889"/>
      <c r="U72" s="1889"/>
      <c r="V72" s="1889"/>
      <c r="W72" s="1889"/>
      <c r="X72" s="1889"/>
      <c r="Y72" s="1889"/>
      <c r="Z72" s="1889" t="s">
        <v>186</v>
      </c>
      <c r="AA72" s="1889"/>
      <c r="AB72" s="1889"/>
      <c r="AC72" s="1889"/>
      <c r="AD72" s="1889"/>
      <c r="AE72" s="1889"/>
      <c r="AF72" s="1889"/>
      <c r="AG72" s="1889"/>
    </row>
    <row r="73" spans="1:33" s="92" customFormat="1" ht="20.25" customHeight="1">
      <c r="A73" s="89"/>
      <c r="B73" s="1860"/>
      <c r="C73" s="1861"/>
      <c r="D73" s="1862"/>
      <c r="E73" s="1915" t="s">
        <v>120</v>
      </c>
      <c r="F73" s="1916"/>
      <c r="G73" s="1916"/>
      <c r="H73" s="1916"/>
      <c r="I73" s="1916"/>
      <c r="J73" s="1916"/>
      <c r="K73" s="1916"/>
      <c r="L73" s="1917"/>
      <c r="M73" s="1055" t="s">
        <v>1151</v>
      </c>
      <c r="N73" s="426"/>
      <c r="O73" s="1143"/>
      <c r="P73" s="1056" t="s">
        <v>77</v>
      </c>
      <c r="Q73" s="427"/>
      <c r="R73" s="1860"/>
      <c r="S73" s="1861"/>
      <c r="T73" s="1861"/>
      <c r="U73" s="1861"/>
      <c r="V73" s="1861"/>
      <c r="W73" s="1861"/>
      <c r="X73" s="1861"/>
      <c r="Y73" s="1862"/>
      <c r="Z73" s="1860"/>
      <c r="AA73" s="1861"/>
      <c r="AB73" s="1861"/>
      <c r="AC73" s="1861"/>
      <c r="AD73" s="1861"/>
      <c r="AE73" s="1861"/>
      <c r="AF73" s="1861"/>
      <c r="AG73" s="1862"/>
    </row>
    <row r="74" spans="1:33" s="92" customFormat="1" ht="20.25" customHeight="1">
      <c r="A74" s="89"/>
      <c r="B74" s="1863"/>
      <c r="C74" s="1914"/>
      <c r="D74" s="1865"/>
      <c r="E74" s="1918"/>
      <c r="F74" s="1301"/>
      <c r="G74" s="1301"/>
      <c r="H74" s="1301"/>
      <c r="I74" s="1301"/>
      <c r="J74" s="1301"/>
      <c r="K74" s="1301"/>
      <c r="L74" s="1919"/>
      <c r="M74" s="1902" t="s">
        <v>351</v>
      </c>
      <c r="N74" s="1884"/>
      <c r="O74" s="1884"/>
      <c r="P74" s="1884"/>
      <c r="Q74" s="1885"/>
      <c r="R74" s="1863"/>
      <c r="S74" s="1914"/>
      <c r="T74" s="1914"/>
      <c r="U74" s="1914"/>
      <c r="V74" s="1914"/>
      <c r="W74" s="1914"/>
      <c r="X74" s="1914"/>
      <c r="Y74" s="1865"/>
      <c r="Z74" s="1863"/>
      <c r="AA74" s="1914"/>
      <c r="AB74" s="1914"/>
      <c r="AC74" s="1914"/>
      <c r="AD74" s="1914"/>
      <c r="AE74" s="1914"/>
      <c r="AF74" s="1914"/>
      <c r="AG74" s="1865"/>
    </row>
    <row r="75" spans="1:33" s="92" customFormat="1" ht="20.25" customHeight="1">
      <c r="A75" s="89"/>
      <c r="B75" s="1866"/>
      <c r="C75" s="1867"/>
      <c r="D75" s="1868"/>
      <c r="E75" s="1920"/>
      <c r="F75" s="1921"/>
      <c r="G75" s="1921"/>
      <c r="H75" s="1921"/>
      <c r="I75" s="1921"/>
      <c r="J75" s="1921"/>
      <c r="K75" s="1921"/>
      <c r="L75" s="1922"/>
      <c r="M75" s="1057" t="s">
        <v>1151</v>
      </c>
      <c r="N75" s="428"/>
      <c r="O75" s="1144"/>
      <c r="P75" s="1058" t="s">
        <v>77</v>
      </c>
      <c r="Q75" s="429"/>
      <c r="R75" s="1866"/>
      <c r="S75" s="1867"/>
      <c r="T75" s="1867"/>
      <c r="U75" s="1867"/>
      <c r="V75" s="1867"/>
      <c r="W75" s="1867"/>
      <c r="X75" s="1867"/>
      <c r="Y75" s="1868"/>
      <c r="Z75" s="1866"/>
      <c r="AA75" s="1867"/>
      <c r="AB75" s="1867"/>
      <c r="AC75" s="1867"/>
      <c r="AD75" s="1867"/>
      <c r="AE75" s="1867"/>
      <c r="AF75" s="1867"/>
      <c r="AG75" s="1868"/>
    </row>
    <row r="76" spans="1:33" s="92" customFormat="1" ht="15.6" customHeight="1">
      <c r="B76" s="1923" t="s">
        <v>2494</v>
      </c>
      <c r="C76" s="1923"/>
      <c r="D76" s="1923"/>
      <c r="E76" s="1923"/>
      <c r="F76" s="1923"/>
      <c r="G76" s="1923"/>
      <c r="H76" s="1923"/>
      <c r="I76" s="1923"/>
      <c r="J76" s="1923"/>
      <c r="K76" s="1923"/>
      <c r="L76" s="1923"/>
      <c r="M76" s="1923"/>
      <c r="N76" s="1923"/>
      <c r="O76" s="1923"/>
      <c r="P76" s="1923"/>
      <c r="Q76" s="1923"/>
      <c r="R76" s="1923"/>
      <c r="S76" s="1923"/>
      <c r="T76" s="1923"/>
      <c r="U76" s="1923"/>
      <c r="V76" s="1923"/>
      <c r="W76" s="1923"/>
      <c r="X76" s="1923"/>
      <c r="Y76" s="1923"/>
      <c r="Z76" s="1923"/>
      <c r="AA76" s="1923"/>
      <c r="AB76" s="1923"/>
      <c r="AC76" s="1923"/>
      <c r="AD76" s="1923"/>
      <c r="AE76" s="1923"/>
      <c r="AF76" s="1923"/>
      <c r="AG76" s="1923"/>
    </row>
    <row r="77" spans="1:33" s="92" customFormat="1" ht="15.6" customHeight="1">
      <c r="B77" s="1913" t="s">
        <v>2495</v>
      </c>
      <c r="C77" s="1913"/>
      <c r="D77" s="1913"/>
      <c r="E77" s="1913"/>
      <c r="F77" s="1913"/>
      <c r="G77" s="1913"/>
      <c r="H77" s="1913"/>
      <c r="I77" s="1913"/>
      <c r="J77" s="1913"/>
      <c r="K77" s="1913"/>
      <c r="L77" s="1913"/>
      <c r="M77" s="1913"/>
      <c r="N77" s="1913"/>
      <c r="O77" s="1913"/>
      <c r="P77" s="1913"/>
      <c r="Q77" s="1913"/>
      <c r="R77" s="1913"/>
      <c r="S77" s="1913"/>
      <c r="T77" s="1913"/>
      <c r="U77" s="1913"/>
      <c r="V77" s="1913"/>
      <c r="W77" s="1913"/>
      <c r="X77" s="1913"/>
      <c r="Y77" s="1913"/>
      <c r="Z77" s="1913"/>
      <c r="AA77" s="1913"/>
      <c r="AB77" s="1913"/>
      <c r="AC77" s="1913"/>
      <c r="AD77" s="1913"/>
      <c r="AE77" s="1913"/>
      <c r="AF77" s="1913"/>
      <c r="AG77" s="1913"/>
    </row>
    <row r="78" spans="1:33" s="92" customFormat="1" ht="15.6" customHeight="1">
      <c r="B78" s="1913"/>
      <c r="C78" s="1913"/>
      <c r="D78" s="1913"/>
      <c r="E78" s="1913"/>
      <c r="F78" s="1913"/>
      <c r="G78" s="1913"/>
      <c r="H78" s="1913"/>
      <c r="I78" s="1913"/>
      <c r="J78" s="1913"/>
      <c r="K78" s="1913"/>
      <c r="L78" s="1913"/>
      <c r="M78" s="1913"/>
      <c r="N78" s="1913"/>
      <c r="O78" s="1913"/>
      <c r="P78" s="1913"/>
      <c r="Q78" s="1913"/>
      <c r="R78" s="1913"/>
      <c r="S78" s="1913"/>
      <c r="T78" s="1913"/>
      <c r="U78" s="1913"/>
      <c r="V78" s="1913"/>
      <c r="W78" s="1913"/>
      <c r="X78" s="1913"/>
      <c r="Y78" s="1913"/>
      <c r="Z78" s="1913"/>
      <c r="AA78" s="1913"/>
      <c r="AB78" s="1913"/>
      <c r="AC78" s="1913"/>
      <c r="AD78" s="1913"/>
      <c r="AE78" s="1913"/>
      <c r="AF78" s="1913"/>
      <c r="AG78" s="1913"/>
    </row>
    <row r="79" spans="1:33" s="92" customFormat="1" ht="15.6" customHeight="1">
      <c r="A79" s="89"/>
      <c r="B79" s="89"/>
      <c r="C79" s="89"/>
      <c r="D79" s="89"/>
      <c r="E79" s="89"/>
      <c r="F79" s="89"/>
      <c r="G79" s="89"/>
      <c r="H79" s="89"/>
      <c r="I79" s="89"/>
      <c r="J79" s="89"/>
      <c r="K79" s="89"/>
      <c r="L79" s="89"/>
      <c r="M79" s="89"/>
      <c r="N79" s="89"/>
      <c r="O79" s="89"/>
      <c r="P79" s="97"/>
      <c r="Q79" s="89"/>
      <c r="R79" s="89"/>
      <c r="S79" s="89"/>
      <c r="T79" s="89"/>
      <c r="U79" s="89"/>
      <c r="V79" s="89"/>
      <c r="W79" s="89"/>
      <c r="X79" s="89"/>
      <c r="Y79" s="89"/>
      <c r="Z79" s="89"/>
      <c r="AA79" s="89"/>
      <c r="AB79" s="89"/>
      <c r="AC79" s="89"/>
      <c r="AD79" s="89"/>
      <c r="AE79" s="89"/>
      <c r="AF79" s="89"/>
      <c r="AG79" s="89"/>
    </row>
    <row r="80" spans="1:33" s="92" customFormat="1" ht="15.6" customHeight="1">
      <c r="A80" s="89"/>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row>
    <row r="81" spans="1:33" s="92" customFormat="1" ht="15.6" customHeight="1">
      <c r="A81" s="89"/>
      <c r="B81" s="89"/>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row>
    <row r="82" spans="1:33" s="92" customFormat="1" ht="13.5" customHeight="1"/>
    <row r="83" spans="1:33" s="92" customFormat="1" ht="54" customHeight="1"/>
    <row r="84" spans="1:33" s="92" customFormat="1" ht="36" customHeight="1"/>
    <row r="85" spans="1:33" s="97" customFormat="1" ht="36" customHeight="1">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row>
    <row r="86" spans="1:33" s="92" customFormat="1"/>
    <row r="87" spans="1:33" s="92" customFormat="1" ht="13.5" customHeight="1"/>
    <row r="88" spans="1:33" s="92" customFormat="1" ht="13.5" customHeight="1"/>
    <row r="89" spans="1:33" s="92" customFormat="1" ht="13.5" customHeight="1"/>
    <row r="90" spans="1:33" s="92" customFormat="1" ht="13.5" customHeight="1"/>
    <row r="91" spans="1:33" s="92" customFormat="1" ht="13.5" customHeight="1"/>
    <row r="92" spans="1:33" s="92" customFormat="1" ht="13.5" customHeight="1"/>
    <row r="93" spans="1:33" s="92" customFormat="1" ht="13.5" customHeight="1"/>
    <row r="94" spans="1:33" s="92" customFormat="1" ht="13.5" customHeight="1"/>
    <row r="95" spans="1:33" s="92" customFormat="1" ht="27" customHeight="1"/>
    <row r="96" spans="1:33" s="92" customFormat="1" ht="13.5" customHeight="1"/>
    <row r="97" s="92" customFormat="1" ht="13.5" customHeight="1"/>
    <row r="98" s="92" customFormat="1" ht="13.5" customHeight="1"/>
    <row r="99" s="92" customFormat="1" ht="13.5" customHeight="1"/>
    <row r="100" s="92" customFormat="1" ht="13.5" customHeight="1"/>
    <row r="101" s="92" customFormat="1"/>
    <row r="102" s="92" customFormat="1" ht="13.5" customHeight="1"/>
    <row r="103" s="92" customFormat="1" ht="13.5" customHeight="1"/>
    <row r="104" s="92" customFormat="1" ht="13.5" customHeight="1"/>
    <row r="105" s="92" customFormat="1" ht="13.5" customHeight="1"/>
    <row r="106" s="92" customFormat="1" ht="13.5" customHeight="1"/>
    <row r="107" s="92" customFormat="1" ht="13.5" customHeight="1"/>
    <row r="108" s="92" customFormat="1" ht="13.5" customHeight="1"/>
    <row r="109" s="92" customFormat="1" ht="13.5" customHeight="1"/>
    <row r="110" s="92" customFormat="1" ht="13.5" customHeight="1"/>
    <row r="111" s="92" customFormat="1" ht="13.5" customHeight="1"/>
    <row r="112" s="92" customFormat="1" ht="13.5" customHeight="1"/>
    <row r="113" s="92" customFormat="1" ht="13.5" customHeight="1"/>
    <row r="114" s="92" customFormat="1" ht="27" customHeight="1"/>
    <row r="115" s="92" customFormat="1" ht="13.5" customHeight="1"/>
    <row r="116" s="92" customFormat="1" ht="27" customHeight="1"/>
    <row r="117" s="92" customFormat="1" ht="13.5" customHeight="1"/>
    <row r="118" s="92" customFormat="1" ht="13.5" customHeight="1"/>
    <row r="119" s="92" customFormat="1" ht="13.5" customHeight="1"/>
    <row r="120" s="92" customFormat="1" ht="13.5" customHeight="1"/>
    <row r="121" s="92" customFormat="1" ht="13.5" customHeight="1"/>
    <row r="122" s="92" customFormat="1" ht="13.5" customHeight="1"/>
    <row r="123" s="92" customFormat="1" ht="13.5" customHeight="1"/>
    <row r="124" s="92" customFormat="1" ht="13.5" customHeight="1"/>
    <row r="125" s="92" customFormat="1" ht="13.5" customHeight="1"/>
    <row r="126" s="92" customFormat="1" ht="27" customHeight="1"/>
    <row r="127" s="92" customFormat="1" ht="27" customHeight="1"/>
    <row r="130" s="92" customFormat="1"/>
    <row r="131" s="92" customFormat="1"/>
    <row r="148" s="92" customFormat="1" ht="40.5" customHeight="1"/>
    <row r="176" s="92" customFormat="1" ht="13.5" customHeight="1"/>
    <row r="191" s="92" customFormat="1" ht="13.5" customHeight="1"/>
    <row r="200" s="92" customFormat="1" ht="40.5" customHeight="1"/>
    <row r="201" s="92" customFormat="1" ht="40.5" customHeight="1"/>
  </sheetData>
  <mergeCells count="113">
    <mergeCell ref="B8:E8"/>
    <mergeCell ref="F8:M8"/>
    <mergeCell ref="N8:U8"/>
    <mergeCell ref="V8:AC8"/>
    <mergeCell ref="B9:E9"/>
    <mergeCell ref="F9:M9"/>
    <mergeCell ref="N9:U9"/>
    <mergeCell ref="V9:AC9"/>
    <mergeCell ref="A2:AG2"/>
    <mergeCell ref="A3:AG3"/>
    <mergeCell ref="B7:E7"/>
    <mergeCell ref="F7:M7"/>
    <mergeCell ref="N7:U7"/>
    <mergeCell ref="V7:AC7"/>
    <mergeCell ref="B12:E12"/>
    <mergeCell ref="F12:M12"/>
    <mergeCell ref="N12:U12"/>
    <mergeCell ref="V12:AC12"/>
    <mergeCell ref="N16:S16"/>
    <mergeCell ref="B17:G17"/>
    <mergeCell ref="H17:M17"/>
    <mergeCell ref="N17:S17"/>
    <mergeCell ref="B10:E10"/>
    <mergeCell ref="F10:M10"/>
    <mergeCell ref="N10:U10"/>
    <mergeCell ref="V10:AC10"/>
    <mergeCell ref="B11:E11"/>
    <mergeCell ref="F11:M11"/>
    <mergeCell ref="N11:U11"/>
    <mergeCell ref="V11:AC11"/>
    <mergeCell ref="A33:B33"/>
    <mergeCell ref="C33:AC33"/>
    <mergeCell ref="A34:B34"/>
    <mergeCell ref="C34:AC34"/>
    <mergeCell ref="A35:B35"/>
    <mergeCell ref="C35:AC35"/>
    <mergeCell ref="B18:G18"/>
    <mergeCell ref="H18:M18"/>
    <mergeCell ref="N18:S18"/>
    <mergeCell ref="C21:AG21"/>
    <mergeCell ref="C31:AG31"/>
    <mergeCell ref="A32:B32"/>
    <mergeCell ref="C32:AC32"/>
    <mergeCell ref="A39:B39"/>
    <mergeCell ref="C39:AC39"/>
    <mergeCell ref="A40:B40"/>
    <mergeCell ref="C40:AC40"/>
    <mergeCell ref="A41:B41"/>
    <mergeCell ref="C41:AC41"/>
    <mergeCell ref="A36:B36"/>
    <mergeCell ref="C36:AC36"/>
    <mergeCell ref="A37:B37"/>
    <mergeCell ref="C37:AC37"/>
    <mergeCell ref="A38:B38"/>
    <mergeCell ref="C38:AC38"/>
    <mergeCell ref="A42:B42"/>
    <mergeCell ref="C42:AC42"/>
    <mergeCell ref="A45:AC45"/>
    <mergeCell ref="A46:E46"/>
    <mergeCell ref="F46:J46"/>
    <mergeCell ref="K46:L46"/>
    <mergeCell ref="M46:Q46"/>
    <mergeCell ref="R46:S46"/>
    <mergeCell ref="T46:V46"/>
    <mergeCell ref="W46:AB46"/>
    <mergeCell ref="A54:B54"/>
    <mergeCell ref="C54:AC54"/>
    <mergeCell ref="A55:B55"/>
    <mergeCell ref="C55:AC55"/>
    <mergeCell ref="A56:B56"/>
    <mergeCell ref="C56:AC56"/>
    <mergeCell ref="W47:AB47"/>
    <mergeCell ref="A48:E48"/>
    <mergeCell ref="F48:AC48"/>
    <mergeCell ref="A52:B52"/>
    <mergeCell ref="C52:AC52"/>
    <mergeCell ref="A53:B53"/>
    <mergeCell ref="C53:AC53"/>
    <mergeCell ref="A47:E47"/>
    <mergeCell ref="F47:J47"/>
    <mergeCell ref="K47:L47"/>
    <mergeCell ref="M47:Q47"/>
    <mergeCell ref="R47:S47"/>
    <mergeCell ref="T47:V47"/>
    <mergeCell ref="A60:B60"/>
    <mergeCell ref="C60:AC60"/>
    <mergeCell ref="A61:B61"/>
    <mergeCell ref="C61:AC61"/>
    <mergeCell ref="A62:B62"/>
    <mergeCell ref="C62:AC62"/>
    <mergeCell ref="A57:B57"/>
    <mergeCell ref="C57:AC57"/>
    <mergeCell ref="A58:B58"/>
    <mergeCell ref="C58:AC58"/>
    <mergeCell ref="A59:B59"/>
    <mergeCell ref="C59:AC59"/>
    <mergeCell ref="B77:AG78"/>
    <mergeCell ref="B73:D75"/>
    <mergeCell ref="E73:L75"/>
    <mergeCell ref="R73:Y75"/>
    <mergeCell ref="Z73:AG75"/>
    <mergeCell ref="M74:Q74"/>
    <mergeCell ref="B76:AG76"/>
    <mergeCell ref="A63:AG63"/>
    <mergeCell ref="A64:AG64"/>
    <mergeCell ref="B65:AG65"/>
    <mergeCell ref="B66:AG66"/>
    <mergeCell ref="C69:AG70"/>
    <mergeCell ref="B72:D72"/>
    <mergeCell ref="E72:L72"/>
    <mergeCell ref="M72:Q72"/>
    <mergeCell ref="R72:Y72"/>
    <mergeCell ref="Z72:AG72"/>
  </mergeCells>
  <phoneticPr fontId="3"/>
  <dataValidations count="4">
    <dataValidation type="list" allowBlank="1" showInputMessage="1" showErrorMessage="1" prompt="7～11を選択" sqref="O73 O75" xr:uid="{65D90F27-2A59-4188-86E9-FA377225DBDD}">
      <formula1>"7,8,9,10,11"</formula1>
    </dataValidation>
    <dataValidation type="list" allowBlank="1" showInputMessage="1" showErrorMessage="1" prompt="該当する場合に「○」を記載" sqref="B73:B74" xr:uid="{360EA253-5FEF-4FB5-9F71-4A0B4D9DF31B}">
      <formula1>"　,〇,"</formula1>
    </dataValidation>
    <dataValidation type="list" allowBlank="1" showInputMessage="1" prompt="該当する項目に「〇」を記載" sqref="A34:B42 K46:L47 R46:S47 A53:B62" xr:uid="{7EC349C0-029F-4ACD-B44E-1B31840ED928}">
      <formula1>"　,〇,"</formula1>
    </dataValidation>
    <dataValidation type="list" allowBlank="1" showInputMessage="1" showErrorMessage="1" prompt="該当する場合に「✓」を選択" sqref="A32:B32" xr:uid="{666A45F7-C7D2-4C48-81A1-E460AA52D6C9}">
      <formula1>"　,✓,"</formula1>
    </dataValidation>
  </dataValidations>
  <pageMargins left="0.7" right="0.7" top="0.75" bottom="0.75" header="0.3" footer="0.3"/>
  <pageSetup paperSize="9" scale="91" orientation="portrait" r:id="rId1"/>
  <rowBreaks count="1" manualBreakCount="1">
    <brk id="39"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FFCC"/>
  </sheetPr>
  <dimension ref="A1:S77"/>
  <sheetViews>
    <sheetView showGridLines="0" view="pageBreakPreview" zoomScale="144" zoomScaleNormal="80" zoomScaleSheetLayoutView="90" workbookViewId="0">
      <selection activeCell="A10" sqref="A10:P12"/>
    </sheetView>
  </sheetViews>
  <sheetFormatPr defaultRowHeight="13.5"/>
  <cols>
    <col min="1" max="10" width="6.875" customWidth="1"/>
    <col min="11" max="11" width="6.875" style="958" customWidth="1"/>
    <col min="12" max="16" width="6.875" customWidth="1"/>
    <col min="17" max="21" width="2.875" customWidth="1"/>
  </cols>
  <sheetData>
    <row r="1" spans="1:16" s="19" customFormat="1" ht="15.6" customHeight="1">
      <c r="A1" s="94"/>
      <c r="B1" s="94"/>
      <c r="C1" s="94"/>
      <c r="D1" s="94"/>
      <c r="E1" s="94"/>
      <c r="F1" s="94"/>
      <c r="G1" s="94"/>
      <c r="H1" s="94"/>
      <c r="I1" s="94"/>
      <c r="J1" s="94"/>
      <c r="K1" s="94"/>
      <c r="L1" s="94"/>
      <c r="M1" s="94"/>
      <c r="N1" s="94"/>
      <c r="O1" s="94"/>
      <c r="P1" s="93"/>
    </row>
    <row r="2" spans="1:16" s="94" customFormat="1" ht="18" customHeight="1">
      <c r="A2" s="95" t="s">
        <v>214</v>
      </c>
      <c r="P2" s="93"/>
    </row>
    <row r="3" spans="1:16" s="19" customFormat="1" ht="15" customHeight="1" thickBot="1">
      <c r="A3" s="1970" t="s">
        <v>215</v>
      </c>
      <c r="B3" s="1971"/>
      <c r="C3" s="1972" t="str">
        <f>はじめに!D4</f>
        <v>△△市</v>
      </c>
      <c r="D3" s="1973"/>
      <c r="E3" s="94" t="s">
        <v>347</v>
      </c>
      <c r="F3" s="94"/>
      <c r="G3" s="94"/>
      <c r="H3" s="94"/>
      <c r="I3" s="94"/>
      <c r="J3" s="94"/>
      <c r="K3" s="94"/>
      <c r="L3" s="94"/>
      <c r="M3" s="94"/>
      <c r="N3" s="94"/>
      <c r="O3" s="94"/>
      <c r="P3" s="93"/>
    </row>
    <row r="4" spans="1:16" s="19" customFormat="1" ht="15.75" customHeight="1">
      <c r="A4" s="1974" t="s">
        <v>216</v>
      </c>
      <c r="B4" s="1966" t="s">
        <v>217</v>
      </c>
      <c r="C4" s="1966" t="s">
        <v>211</v>
      </c>
      <c r="D4" s="1966" t="s">
        <v>212</v>
      </c>
      <c r="E4" s="1966" t="s">
        <v>218</v>
      </c>
      <c r="F4" s="1966" t="s">
        <v>109</v>
      </c>
      <c r="G4" s="1966" t="s">
        <v>219</v>
      </c>
      <c r="H4" s="1966" t="s">
        <v>220</v>
      </c>
      <c r="I4" s="1966" t="s">
        <v>221</v>
      </c>
      <c r="J4" s="1968" t="s">
        <v>2525</v>
      </c>
      <c r="K4" s="1969"/>
      <c r="L4" s="1966" t="s">
        <v>222</v>
      </c>
      <c r="M4" s="1966" t="s">
        <v>223</v>
      </c>
      <c r="N4" s="1966" t="s">
        <v>224</v>
      </c>
      <c r="O4" s="1966" t="s">
        <v>2528</v>
      </c>
      <c r="P4" s="1966" t="s">
        <v>225</v>
      </c>
    </row>
    <row r="5" spans="1:16" s="1061" customFormat="1" ht="46.15" customHeight="1" thickBot="1">
      <c r="A5" s="1975"/>
      <c r="B5" s="1967"/>
      <c r="C5" s="1967"/>
      <c r="D5" s="1967"/>
      <c r="E5" s="1967"/>
      <c r="F5" s="1967"/>
      <c r="G5" s="1967"/>
      <c r="H5" s="1967"/>
      <c r="I5" s="1967"/>
      <c r="J5" s="1153" t="s">
        <v>2526</v>
      </c>
      <c r="K5" s="1153" t="s">
        <v>2527</v>
      </c>
      <c r="L5" s="1967"/>
      <c r="M5" s="1967"/>
      <c r="N5" s="1967"/>
      <c r="O5" s="1967"/>
      <c r="P5" s="1967"/>
    </row>
    <row r="6" spans="1:16" s="19" customFormat="1" ht="72" customHeight="1" thickBot="1">
      <c r="A6" s="1097"/>
      <c r="B6" s="1098"/>
      <c r="C6" s="1098"/>
      <c r="D6" s="1098"/>
      <c r="E6" s="1098"/>
      <c r="F6" s="1098"/>
      <c r="G6" s="1098"/>
      <c r="H6" s="1098"/>
      <c r="I6" s="1098"/>
      <c r="J6" s="1098"/>
      <c r="K6" s="1098"/>
      <c r="L6" s="1098"/>
      <c r="M6" s="1098"/>
      <c r="N6" s="1098"/>
      <c r="O6" s="1098"/>
      <c r="P6" s="1098"/>
    </row>
    <row r="7" spans="1:16" s="19" customFormat="1" ht="15.6" customHeight="1">
      <c r="A7" s="89"/>
      <c r="B7" s="89"/>
      <c r="C7" s="89"/>
      <c r="D7" s="89"/>
      <c r="E7" s="89"/>
      <c r="F7" s="89"/>
      <c r="G7" s="89"/>
      <c r="H7" s="89"/>
      <c r="I7" s="89"/>
      <c r="J7" s="89"/>
      <c r="K7" s="89"/>
      <c r="L7" s="89"/>
      <c r="M7" s="89"/>
      <c r="N7" s="89"/>
      <c r="O7" s="89"/>
      <c r="P7" s="96"/>
    </row>
    <row r="8" spans="1:16" s="431" customFormat="1" ht="15.6" customHeight="1">
      <c r="A8" s="89"/>
      <c r="B8" s="89"/>
      <c r="C8" s="89"/>
      <c r="D8" s="89"/>
      <c r="E8" s="89"/>
      <c r="F8" s="89"/>
      <c r="G8" s="89"/>
      <c r="H8" s="89"/>
      <c r="I8" s="89"/>
      <c r="J8" s="89"/>
      <c r="K8" s="89"/>
      <c r="L8" s="89"/>
      <c r="M8" s="89"/>
      <c r="N8" s="89"/>
      <c r="O8" s="89"/>
      <c r="P8" s="96"/>
    </row>
    <row r="9" spans="1:16" s="431" customFormat="1" ht="15.6" customHeight="1">
      <c r="A9" s="89" t="s">
        <v>2459</v>
      </c>
      <c r="B9" s="89"/>
      <c r="C9" s="89"/>
      <c r="D9" s="89"/>
      <c r="E9" s="89"/>
      <c r="F9" s="89"/>
      <c r="G9" s="89"/>
      <c r="H9" s="89"/>
      <c r="I9" s="89"/>
      <c r="J9" s="89"/>
      <c r="K9" s="89"/>
      <c r="L9" s="89"/>
      <c r="M9" s="89"/>
      <c r="N9" s="89"/>
      <c r="O9" s="89"/>
      <c r="P9" s="96"/>
    </row>
    <row r="10" spans="1:16" s="431" customFormat="1" ht="15.6" customHeight="1">
      <c r="A10" s="1301" t="s">
        <v>2529</v>
      </c>
      <c r="B10" s="1301"/>
      <c r="C10" s="1301"/>
      <c r="D10" s="1301"/>
      <c r="E10" s="1301"/>
      <c r="F10" s="1301"/>
      <c r="G10" s="1301"/>
      <c r="H10" s="1301"/>
      <c r="I10" s="1301"/>
      <c r="J10" s="1301"/>
      <c r="K10" s="1301"/>
      <c r="L10" s="1301"/>
      <c r="M10" s="1301"/>
      <c r="N10" s="1301"/>
      <c r="O10" s="1301"/>
      <c r="P10" s="1301"/>
    </row>
    <row r="11" spans="1:16" s="431" customFormat="1" ht="15.6" customHeight="1">
      <c r="A11" s="1301"/>
      <c r="B11" s="1301"/>
      <c r="C11" s="1301"/>
      <c r="D11" s="1301"/>
      <c r="E11" s="1301"/>
      <c r="F11" s="1301"/>
      <c r="G11" s="1301"/>
      <c r="H11" s="1301"/>
      <c r="I11" s="1301"/>
      <c r="J11" s="1301"/>
      <c r="K11" s="1301"/>
      <c r="L11" s="1301"/>
      <c r="M11" s="1301"/>
      <c r="N11" s="1301"/>
      <c r="O11" s="1301"/>
      <c r="P11" s="1301"/>
    </row>
    <row r="12" spans="1:16" s="431" customFormat="1" ht="15.6" customHeight="1">
      <c r="A12" s="1301"/>
      <c r="B12" s="1301"/>
      <c r="C12" s="1301"/>
      <c r="D12" s="1301"/>
      <c r="E12" s="1301"/>
      <c r="F12" s="1301"/>
      <c r="G12" s="1301"/>
      <c r="H12" s="1301"/>
      <c r="I12" s="1301"/>
      <c r="J12" s="1301"/>
      <c r="K12" s="1301"/>
      <c r="L12" s="1301"/>
      <c r="M12" s="1301"/>
      <c r="N12" s="1301"/>
      <c r="O12" s="1301"/>
      <c r="P12" s="1301"/>
    </row>
    <row r="13" spans="1:16" s="431" customFormat="1" ht="15.6" customHeight="1">
      <c r="A13" s="1294" t="s">
        <v>2530</v>
      </c>
      <c r="B13" s="1294"/>
      <c r="C13" s="1294"/>
      <c r="D13" s="1294"/>
      <c r="E13" s="1294"/>
      <c r="F13" s="1294"/>
      <c r="G13" s="1294"/>
      <c r="H13" s="1294"/>
      <c r="I13" s="1294"/>
      <c r="J13" s="1294"/>
      <c r="K13" s="1294"/>
      <c r="L13" s="1294"/>
      <c r="M13" s="1294"/>
      <c r="N13" s="1294"/>
      <c r="O13" s="1294"/>
      <c r="P13" s="1294"/>
    </row>
    <row r="14" spans="1:16" s="431" customFormat="1" ht="15.6" customHeight="1">
      <c r="A14" s="1294" t="s">
        <v>2531</v>
      </c>
      <c r="B14" s="1294"/>
      <c r="C14" s="1294"/>
      <c r="D14" s="1294"/>
      <c r="E14" s="1294"/>
      <c r="F14" s="1294"/>
      <c r="G14" s="1294"/>
      <c r="H14" s="1294"/>
      <c r="I14" s="1294"/>
      <c r="J14" s="1294"/>
      <c r="K14" s="1294"/>
      <c r="L14" s="1294"/>
      <c r="M14" s="1294"/>
      <c r="N14" s="1294"/>
      <c r="O14" s="1294"/>
      <c r="P14" s="1294"/>
    </row>
    <row r="15" spans="1:16" s="431" customFormat="1" ht="15.6" customHeight="1">
      <c r="A15" s="1294" t="s">
        <v>2532</v>
      </c>
      <c r="B15" s="1294"/>
      <c r="C15" s="1294"/>
      <c r="D15" s="1294"/>
      <c r="E15" s="1294"/>
      <c r="F15" s="1294"/>
      <c r="G15" s="1294"/>
      <c r="H15" s="1294"/>
      <c r="I15" s="1294"/>
      <c r="J15" s="1294"/>
      <c r="K15" s="1294"/>
      <c r="L15" s="1294"/>
      <c r="M15" s="1294"/>
      <c r="N15" s="1294"/>
      <c r="O15" s="1294"/>
      <c r="P15" s="1294"/>
    </row>
    <row r="16" spans="1:16" s="431" customFormat="1" ht="15.6" customHeight="1">
      <c r="A16" s="89"/>
      <c r="B16" s="89"/>
      <c r="C16" s="89"/>
      <c r="D16" s="89"/>
      <c r="E16" s="89"/>
      <c r="F16" s="89"/>
      <c r="G16" s="89"/>
      <c r="H16" s="89"/>
      <c r="I16" s="89"/>
      <c r="J16" s="89"/>
      <c r="K16" s="89"/>
      <c r="L16" s="89"/>
      <c r="M16" s="89"/>
      <c r="N16" s="89"/>
      <c r="O16" s="89"/>
      <c r="P16" s="96"/>
    </row>
    <row r="17" spans="1:19" s="431" customFormat="1" ht="15.6" customHeight="1">
      <c r="A17" s="89"/>
      <c r="B17" s="89"/>
      <c r="C17" s="89"/>
      <c r="D17" s="89"/>
      <c r="E17" s="89"/>
      <c r="F17" s="89"/>
      <c r="G17" s="89"/>
      <c r="H17" s="89"/>
      <c r="I17" s="89"/>
      <c r="J17" s="89"/>
      <c r="K17" s="89"/>
      <c r="L17" s="89"/>
      <c r="M17" s="89"/>
      <c r="N17" s="89"/>
      <c r="O17" s="89"/>
      <c r="P17" s="96"/>
    </row>
    <row r="18" spans="1:19" s="19" customFormat="1" ht="15.6" customHeight="1">
      <c r="A18" s="89" t="s">
        <v>226</v>
      </c>
      <c r="B18" s="89"/>
      <c r="C18" s="89"/>
      <c r="D18" s="89"/>
      <c r="E18" s="89"/>
      <c r="F18" s="89"/>
      <c r="G18" s="89"/>
      <c r="H18" s="89"/>
      <c r="I18" s="89"/>
      <c r="J18" s="89"/>
      <c r="K18" s="89"/>
      <c r="L18" s="89"/>
      <c r="M18" s="89"/>
      <c r="N18" s="89"/>
      <c r="O18" s="89"/>
      <c r="P18" s="96"/>
    </row>
    <row r="19" spans="1:19" s="19" customFormat="1" ht="15.6" customHeight="1">
      <c r="A19" s="1301" t="s">
        <v>262</v>
      </c>
      <c r="B19" s="1301"/>
      <c r="C19" s="1301"/>
      <c r="D19" s="1301"/>
      <c r="E19" s="1301"/>
      <c r="F19" s="1301"/>
      <c r="G19" s="1301"/>
      <c r="H19" s="1301"/>
      <c r="I19" s="1301"/>
      <c r="J19" s="1301"/>
      <c r="K19" s="1301"/>
      <c r="L19" s="1301"/>
      <c r="M19" s="1301"/>
      <c r="N19" s="1301"/>
      <c r="O19" s="1301"/>
      <c r="P19" s="1301"/>
    </row>
    <row r="20" spans="1:19" s="19" customFormat="1" ht="15.6" customHeight="1">
      <c r="A20" s="1301"/>
      <c r="B20" s="1301"/>
      <c r="C20" s="1301"/>
      <c r="D20" s="1301"/>
      <c r="E20" s="1301"/>
      <c r="F20" s="1301"/>
      <c r="G20" s="1301"/>
      <c r="H20" s="1301"/>
      <c r="I20" s="1301"/>
      <c r="J20" s="1301"/>
      <c r="K20" s="1301"/>
      <c r="L20" s="1301"/>
      <c r="M20" s="1301"/>
      <c r="N20" s="1301"/>
      <c r="O20" s="1301"/>
      <c r="P20" s="1301"/>
    </row>
    <row r="21" spans="1:19" s="19" customFormat="1" ht="15.6" customHeight="1">
      <c r="A21" s="1301"/>
      <c r="B21" s="1301"/>
      <c r="C21" s="1301"/>
      <c r="D21" s="1301"/>
      <c r="E21" s="1301"/>
      <c r="F21" s="1301"/>
      <c r="G21" s="1301"/>
      <c r="H21" s="1301"/>
      <c r="I21" s="1301"/>
      <c r="J21" s="1301"/>
      <c r="K21" s="1301"/>
      <c r="L21" s="1301"/>
      <c r="M21" s="1301"/>
      <c r="N21" s="1301"/>
      <c r="O21" s="1301"/>
      <c r="P21" s="1301"/>
    </row>
    <row r="22" spans="1:19" s="19" customFormat="1" ht="15.6" customHeight="1">
      <c r="A22" s="89" t="s">
        <v>227</v>
      </c>
      <c r="B22" s="89"/>
      <c r="C22" s="89"/>
      <c r="D22" s="89"/>
      <c r="E22" s="89"/>
      <c r="F22" s="89"/>
      <c r="G22" s="89"/>
      <c r="H22" s="89"/>
      <c r="I22" s="89"/>
      <c r="J22" s="89"/>
      <c r="K22" s="89"/>
      <c r="L22" s="89"/>
      <c r="M22" s="89"/>
      <c r="N22" s="89"/>
      <c r="O22" s="89"/>
      <c r="P22" s="96"/>
    </row>
    <row r="23" spans="1:19" s="19" customFormat="1" ht="15.6" customHeight="1">
      <c r="A23" s="89" t="s">
        <v>228</v>
      </c>
      <c r="B23" s="89"/>
      <c r="C23" s="89"/>
      <c r="D23" s="89"/>
      <c r="E23" s="89"/>
      <c r="F23" s="89"/>
      <c r="G23" s="89"/>
      <c r="H23" s="89"/>
      <c r="I23" s="89"/>
      <c r="J23" s="89"/>
      <c r="K23" s="89"/>
      <c r="L23" s="89"/>
      <c r="M23" s="89"/>
      <c r="N23" s="89"/>
      <c r="O23" s="89"/>
      <c r="P23" s="96"/>
    </row>
    <row r="24" spans="1:19" s="106" customFormat="1" ht="15.6" customHeight="1">
      <c r="A24" s="89"/>
      <c r="B24" s="89"/>
      <c r="C24" s="89"/>
      <c r="D24" s="89"/>
      <c r="E24" s="89"/>
      <c r="F24" s="89"/>
      <c r="G24" s="89"/>
      <c r="H24" s="89"/>
      <c r="I24" s="89"/>
      <c r="J24" s="89"/>
      <c r="K24" s="89"/>
      <c r="L24" s="89"/>
      <c r="M24" s="89"/>
      <c r="N24" s="89"/>
      <c r="O24" s="89"/>
      <c r="P24" s="96"/>
    </row>
    <row r="25" spans="1:19" s="19" customFormat="1" ht="15.6" customHeight="1">
      <c r="A25" s="89" t="s">
        <v>214</v>
      </c>
      <c r="B25" s="89"/>
      <c r="C25" s="89"/>
      <c r="D25" s="89"/>
      <c r="E25" s="89"/>
      <c r="F25" s="89"/>
      <c r="G25" s="89"/>
      <c r="H25" s="89"/>
      <c r="I25" s="89"/>
      <c r="J25" s="89"/>
      <c r="K25" s="89"/>
      <c r="L25" s="89"/>
      <c r="M25" s="89"/>
      <c r="N25" s="89"/>
      <c r="O25" s="89"/>
      <c r="P25" s="96"/>
    </row>
    <row r="26" spans="1:19" s="117" customFormat="1" ht="15.6" customHeight="1">
      <c r="A26" s="1301" t="s">
        <v>2460</v>
      </c>
      <c r="B26" s="1504"/>
      <c r="C26" s="1504"/>
      <c r="D26" s="1504"/>
      <c r="E26" s="1504"/>
      <c r="F26" s="1504"/>
      <c r="G26" s="1504"/>
      <c r="H26" s="1504"/>
      <c r="I26" s="1504"/>
      <c r="J26" s="1504"/>
      <c r="K26" s="1504"/>
      <c r="L26" s="1504"/>
      <c r="M26" s="1504"/>
      <c r="N26" s="1504"/>
      <c r="O26" s="1504"/>
      <c r="P26" s="1504"/>
      <c r="Q26" s="116"/>
      <c r="R26" s="116"/>
      <c r="S26" s="116"/>
    </row>
    <row r="27" spans="1:19" s="117" customFormat="1" ht="15.6" customHeight="1">
      <c r="A27" s="1504"/>
      <c r="B27" s="1504"/>
      <c r="C27" s="1504"/>
      <c r="D27" s="1504"/>
      <c r="E27" s="1504"/>
      <c r="F27" s="1504"/>
      <c r="G27" s="1504"/>
      <c r="H27" s="1504"/>
      <c r="I27" s="1504"/>
      <c r="J27" s="1504"/>
      <c r="K27" s="1504"/>
      <c r="L27" s="1504"/>
      <c r="M27" s="1504"/>
      <c r="N27" s="1504"/>
      <c r="O27" s="1504"/>
      <c r="P27" s="1504"/>
      <c r="Q27" s="116"/>
      <c r="R27" s="116"/>
      <c r="S27" s="116"/>
    </row>
    <row r="28" spans="1:19" s="19" customFormat="1" ht="15.6" customHeight="1">
      <c r="A28" s="1294" t="s">
        <v>2461</v>
      </c>
      <c r="B28" s="1294"/>
      <c r="C28" s="1294"/>
      <c r="D28" s="1294"/>
      <c r="E28" s="1294"/>
      <c r="F28" s="1294"/>
      <c r="G28" s="1294"/>
      <c r="H28" s="1294"/>
      <c r="I28" s="1294"/>
      <c r="J28" s="1294"/>
      <c r="K28" s="1294"/>
      <c r="L28" s="1294"/>
      <c r="M28" s="1294"/>
      <c r="N28" s="1294"/>
      <c r="O28" s="1294"/>
      <c r="P28" s="1294"/>
    </row>
    <row r="29" spans="1:19" s="19" customFormat="1" ht="15.6" customHeight="1">
      <c r="A29" s="1301" t="s">
        <v>2462</v>
      </c>
      <c r="B29" s="1301"/>
      <c r="C29" s="1301"/>
      <c r="D29" s="1301"/>
      <c r="E29" s="1301"/>
      <c r="F29" s="1301"/>
      <c r="G29" s="1301"/>
      <c r="H29" s="1301"/>
      <c r="I29" s="1301"/>
      <c r="J29" s="1301"/>
      <c r="K29" s="1301"/>
      <c r="L29" s="1301"/>
      <c r="M29" s="1301"/>
      <c r="N29" s="1301"/>
      <c r="O29" s="1301"/>
      <c r="P29" s="1301"/>
    </row>
    <row r="30" spans="1:19" s="19" customFormat="1" ht="15.6" customHeight="1">
      <c r="A30" s="1301"/>
      <c r="B30" s="1301"/>
      <c r="C30" s="1301"/>
      <c r="D30" s="1301"/>
      <c r="E30" s="1301"/>
      <c r="F30" s="1301"/>
      <c r="G30" s="1301"/>
      <c r="H30" s="1301"/>
      <c r="I30" s="1301"/>
      <c r="J30" s="1301"/>
      <c r="K30" s="1301"/>
      <c r="L30" s="1301"/>
      <c r="M30" s="1301"/>
      <c r="N30" s="1301"/>
      <c r="O30" s="1301"/>
      <c r="P30" s="1301"/>
    </row>
    <row r="31" spans="1:19" s="19" customFormat="1" ht="15.6" customHeight="1">
      <c r="A31" s="89"/>
      <c r="B31" s="89"/>
      <c r="C31" s="89"/>
      <c r="D31" s="89"/>
      <c r="E31" s="89"/>
      <c r="F31" s="89"/>
      <c r="G31" s="89"/>
      <c r="H31" s="89"/>
      <c r="I31" s="89"/>
      <c r="J31" s="89"/>
      <c r="K31" s="89"/>
      <c r="L31" s="89"/>
      <c r="M31" s="89"/>
      <c r="N31" s="89"/>
      <c r="O31" s="89"/>
      <c r="P31" s="96"/>
    </row>
    <row r="32" spans="1:19" s="19" customFormat="1" ht="15.6" customHeight="1">
      <c r="A32" s="89"/>
      <c r="B32" s="89"/>
      <c r="C32" s="89"/>
      <c r="D32" s="89"/>
      <c r="F32" s="89"/>
      <c r="G32" s="89"/>
      <c r="H32" s="89"/>
      <c r="I32" s="89"/>
      <c r="J32" s="89"/>
      <c r="K32" s="89"/>
      <c r="L32" s="89"/>
      <c r="M32" s="89"/>
      <c r="N32" s="89"/>
      <c r="O32" s="89"/>
      <c r="P32" s="96"/>
    </row>
    <row r="33" spans="1:16" s="19" customFormat="1" ht="36" customHeight="1">
      <c r="K33" s="1061"/>
    </row>
    <row r="34" spans="1:16" s="19" customFormat="1" ht="18" customHeight="1">
      <c r="A34"/>
      <c r="B34"/>
      <c r="C34"/>
      <c r="D34"/>
      <c r="E34"/>
      <c r="F34"/>
      <c r="G34"/>
      <c r="H34"/>
      <c r="I34"/>
      <c r="J34"/>
      <c r="K34" s="958"/>
      <c r="L34"/>
      <c r="M34"/>
      <c r="N34"/>
      <c r="O34"/>
      <c r="P34"/>
    </row>
    <row r="35" spans="1:16" s="19" customFormat="1" ht="18" customHeight="1">
      <c r="A35"/>
      <c r="B35"/>
      <c r="C35"/>
      <c r="D35"/>
      <c r="E35"/>
      <c r="F35"/>
      <c r="G35"/>
      <c r="H35"/>
      <c r="I35"/>
      <c r="J35"/>
      <c r="K35" s="958"/>
      <c r="L35"/>
      <c r="M35"/>
      <c r="N35"/>
      <c r="O35"/>
      <c r="P35"/>
    </row>
    <row r="36" spans="1:16" s="19" customFormat="1" ht="18" customHeight="1">
      <c r="A36"/>
      <c r="B36"/>
      <c r="C36"/>
      <c r="D36"/>
      <c r="E36"/>
      <c r="F36"/>
      <c r="G36"/>
      <c r="H36"/>
      <c r="I36"/>
      <c r="J36"/>
      <c r="K36" s="958"/>
      <c r="L36"/>
      <c r="M36"/>
      <c r="N36"/>
      <c r="O36"/>
      <c r="P36"/>
    </row>
    <row r="37" spans="1:16" s="19" customFormat="1" ht="18" customHeight="1">
      <c r="A37"/>
      <c r="B37"/>
      <c r="C37"/>
      <c r="D37"/>
      <c r="E37"/>
      <c r="F37"/>
      <c r="G37"/>
      <c r="H37"/>
      <c r="I37"/>
      <c r="J37"/>
      <c r="K37" s="958"/>
      <c r="L37"/>
      <c r="M37"/>
      <c r="N37"/>
      <c r="O37"/>
      <c r="P37"/>
    </row>
    <row r="38" spans="1:16" s="19" customFormat="1" ht="18" customHeight="1">
      <c r="A38"/>
      <c r="B38"/>
      <c r="C38"/>
      <c r="D38"/>
      <c r="E38"/>
      <c r="F38"/>
      <c r="G38"/>
      <c r="H38"/>
      <c r="I38"/>
      <c r="J38"/>
      <c r="K38" s="958"/>
      <c r="L38"/>
      <c r="M38"/>
      <c r="N38"/>
      <c r="O38"/>
      <c r="P38"/>
    </row>
    <row r="39" spans="1:16" s="19" customFormat="1" ht="18" customHeight="1">
      <c r="A39"/>
      <c r="B39"/>
      <c r="C39"/>
      <c r="D39"/>
      <c r="E39"/>
      <c r="F39"/>
      <c r="G39"/>
      <c r="H39"/>
      <c r="I39"/>
      <c r="J39"/>
      <c r="K39" s="958"/>
      <c r="L39"/>
      <c r="M39"/>
      <c r="N39"/>
      <c r="O39"/>
      <c r="P39"/>
    </row>
    <row r="40" spans="1:16" s="19" customFormat="1" ht="18" customHeight="1">
      <c r="A40"/>
      <c r="B40"/>
      <c r="C40"/>
      <c r="D40"/>
      <c r="E40"/>
      <c r="F40"/>
      <c r="G40"/>
      <c r="H40"/>
      <c r="I40"/>
      <c r="J40"/>
      <c r="K40" s="958"/>
      <c r="L40"/>
      <c r="M40"/>
      <c r="N40"/>
      <c r="O40"/>
      <c r="P40"/>
    </row>
    <row r="41" spans="1:16" s="19" customFormat="1" ht="18" customHeight="1">
      <c r="A41"/>
      <c r="B41"/>
      <c r="C41"/>
      <c r="D41"/>
      <c r="E41"/>
      <c r="F41"/>
      <c r="G41"/>
      <c r="H41"/>
      <c r="I41"/>
      <c r="J41"/>
      <c r="K41" s="958"/>
      <c r="L41"/>
      <c r="M41"/>
      <c r="N41"/>
      <c r="O41"/>
      <c r="P41"/>
    </row>
    <row r="42" spans="1:16" s="19" customFormat="1" ht="18" customHeight="1">
      <c r="A42"/>
      <c r="B42"/>
      <c r="C42"/>
      <c r="D42"/>
      <c r="E42"/>
      <c r="F42"/>
      <c r="G42"/>
      <c r="H42"/>
      <c r="I42"/>
      <c r="J42"/>
      <c r="K42" s="958"/>
      <c r="L42"/>
      <c r="M42"/>
      <c r="N42"/>
      <c r="O42"/>
      <c r="P42"/>
    </row>
    <row r="43" spans="1:16" s="19" customFormat="1" ht="18" customHeight="1">
      <c r="A43"/>
      <c r="B43"/>
      <c r="C43"/>
      <c r="D43"/>
      <c r="E43"/>
      <c r="F43"/>
      <c r="G43"/>
      <c r="H43"/>
      <c r="I43"/>
      <c r="J43"/>
      <c r="K43" s="958"/>
      <c r="L43"/>
      <c r="M43"/>
      <c r="N43"/>
      <c r="O43"/>
      <c r="P43"/>
    </row>
    <row r="44" spans="1:16" s="19" customFormat="1" ht="18" customHeight="1">
      <c r="A44"/>
      <c r="B44"/>
      <c r="C44"/>
      <c r="D44"/>
      <c r="E44"/>
      <c r="F44"/>
      <c r="G44"/>
      <c r="H44"/>
      <c r="I44"/>
      <c r="J44"/>
      <c r="K44" s="958"/>
      <c r="L44"/>
      <c r="M44"/>
      <c r="N44"/>
      <c r="O44"/>
      <c r="P44"/>
    </row>
    <row r="45" spans="1:16" s="19" customFormat="1" ht="18" customHeight="1">
      <c r="A45"/>
      <c r="B45"/>
      <c r="C45"/>
      <c r="D45"/>
      <c r="E45"/>
      <c r="F45"/>
      <c r="G45"/>
      <c r="H45"/>
      <c r="I45"/>
      <c r="J45"/>
      <c r="K45" s="958"/>
      <c r="L45"/>
      <c r="M45"/>
      <c r="N45"/>
      <c r="O45"/>
      <c r="P45"/>
    </row>
    <row r="46" spans="1:16" s="19" customFormat="1" ht="18" customHeight="1">
      <c r="A46"/>
      <c r="B46"/>
      <c r="C46"/>
      <c r="D46"/>
      <c r="E46"/>
      <c r="F46"/>
      <c r="G46"/>
      <c r="H46"/>
      <c r="I46"/>
      <c r="J46"/>
      <c r="K46" s="958"/>
      <c r="L46"/>
      <c r="M46"/>
      <c r="N46"/>
      <c r="O46"/>
      <c r="P46"/>
    </row>
    <row r="47" spans="1:16" s="19" customFormat="1" ht="18" customHeight="1">
      <c r="A47"/>
      <c r="B47"/>
      <c r="C47"/>
      <c r="D47"/>
      <c r="E47"/>
      <c r="F47"/>
      <c r="G47"/>
      <c r="H47"/>
      <c r="I47"/>
      <c r="J47"/>
      <c r="K47" s="958"/>
      <c r="L47"/>
      <c r="M47"/>
      <c r="N47"/>
      <c r="O47"/>
      <c r="P47"/>
    </row>
    <row r="48" spans="1:16" s="19" customFormat="1" ht="18" customHeight="1">
      <c r="A48"/>
      <c r="B48"/>
      <c r="C48"/>
      <c r="D48"/>
      <c r="E48"/>
      <c r="F48"/>
      <c r="G48"/>
      <c r="H48"/>
      <c r="I48"/>
      <c r="J48"/>
      <c r="K48" s="958"/>
      <c r="L48"/>
      <c r="M48"/>
      <c r="N48"/>
      <c r="O48"/>
      <c r="P48"/>
    </row>
    <row r="49" spans="1:19" s="19" customFormat="1" ht="18" customHeight="1">
      <c r="A49"/>
      <c r="B49"/>
      <c r="C49"/>
      <c r="D49"/>
      <c r="E49"/>
      <c r="F49"/>
      <c r="G49"/>
      <c r="H49"/>
      <c r="I49"/>
      <c r="J49"/>
      <c r="K49" s="958"/>
      <c r="L49"/>
      <c r="M49"/>
      <c r="N49"/>
      <c r="O49"/>
      <c r="P49"/>
    </row>
    <row r="50" spans="1:19" s="19" customFormat="1" ht="18" customHeight="1">
      <c r="A50"/>
      <c r="B50"/>
      <c r="C50"/>
      <c r="D50"/>
      <c r="E50"/>
      <c r="F50"/>
      <c r="G50"/>
      <c r="H50"/>
      <c r="I50"/>
      <c r="J50"/>
      <c r="K50" s="958"/>
      <c r="L50"/>
      <c r="M50"/>
      <c r="N50"/>
      <c r="O50"/>
      <c r="P50"/>
    </row>
    <row r="51" spans="1:19" s="19" customFormat="1" ht="18" customHeight="1">
      <c r="A51"/>
      <c r="B51"/>
      <c r="C51"/>
      <c r="D51"/>
      <c r="E51"/>
      <c r="F51"/>
      <c r="G51"/>
      <c r="H51"/>
      <c r="I51"/>
      <c r="J51"/>
      <c r="K51" s="958"/>
      <c r="L51"/>
      <c r="M51"/>
      <c r="N51"/>
      <c r="O51"/>
      <c r="P51"/>
    </row>
    <row r="52" spans="1:19" s="19" customFormat="1" ht="36" customHeight="1">
      <c r="A52"/>
      <c r="B52"/>
      <c r="C52"/>
      <c r="D52"/>
      <c r="E52"/>
      <c r="F52"/>
      <c r="G52"/>
      <c r="H52"/>
      <c r="I52"/>
      <c r="J52"/>
      <c r="K52" s="958"/>
      <c r="L52"/>
      <c r="M52"/>
      <c r="N52"/>
      <c r="O52"/>
      <c r="P52"/>
    </row>
    <row r="53" spans="1:19" s="19" customFormat="1" ht="18" customHeight="1">
      <c r="A53"/>
      <c r="B53"/>
      <c r="C53"/>
      <c r="D53"/>
      <c r="E53"/>
      <c r="F53"/>
      <c r="G53"/>
      <c r="H53"/>
      <c r="I53"/>
      <c r="J53"/>
      <c r="K53" s="958"/>
      <c r="L53"/>
      <c r="M53"/>
      <c r="N53"/>
      <c r="O53"/>
      <c r="P53"/>
    </row>
    <row r="54" spans="1:19" s="19" customFormat="1" ht="18" customHeight="1">
      <c r="A54"/>
      <c r="B54"/>
      <c r="C54"/>
      <c r="D54"/>
      <c r="E54"/>
      <c r="F54"/>
      <c r="G54"/>
      <c r="H54"/>
      <c r="I54"/>
      <c r="J54"/>
      <c r="K54" s="958"/>
      <c r="L54"/>
      <c r="M54"/>
      <c r="N54"/>
      <c r="O54"/>
      <c r="P54"/>
    </row>
    <row r="55" spans="1:19" s="19" customFormat="1" ht="18" customHeight="1">
      <c r="A55"/>
      <c r="B55"/>
      <c r="C55"/>
      <c r="D55"/>
      <c r="E55"/>
      <c r="F55"/>
      <c r="G55"/>
      <c r="H55"/>
      <c r="I55"/>
      <c r="J55"/>
      <c r="K55" s="958"/>
      <c r="L55"/>
      <c r="M55"/>
      <c r="N55"/>
      <c r="O55"/>
      <c r="P55"/>
    </row>
    <row r="56" spans="1:19" s="19" customFormat="1" ht="18" customHeight="1">
      <c r="A56"/>
      <c r="B56"/>
      <c r="C56"/>
      <c r="D56"/>
      <c r="E56"/>
      <c r="F56"/>
      <c r="G56"/>
      <c r="H56"/>
      <c r="I56"/>
      <c r="J56"/>
      <c r="K56" s="958"/>
      <c r="L56"/>
      <c r="M56"/>
      <c r="N56"/>
      <c r="O56"/>
      <c r="P56"/>
    </row>
    <row r="57" spans="1:19" s="19" customFormat="1" ht="18" customHeight="1">
      <c r="A57"/>
      <c r="B57"/>
      <c r="C57"/>
      <c r="D57"/>
      <c r="E57"/>
      <c r="F57"/>
      <c r="G57"/>
      <c r="H57"/>
      <c r="I57"/>
      <c r="J57"/>
      <c r="K57" s="958"/>
      <c r="L57"/>
      <c r="M57"/>
      <c r="N57"/>
      <c r="O57"/>
      <c r="P57"/>
    </row>
    <row r="58" spans="1:19" s="19" customFormat="1" ht="18" customHeight="1">
      <c r="A58"/>
      <c r="B58"/>
      <c r="C58"/>
      <c r="D58"/>
      <c r="E58"/>
      <c r="F58"/>
      <c r="G58"/>
      <c r="H58"/>
      <c r="I58"/>
      <c r="J58"/>
      <c r="K58" s="958"/>
      <c r="L58"/>
      <c r="M58"/>
      <c r="N58"/>
      <c r="O58"/>
      <c r="P58"/>
    </row>
    <row r="59" spans="1:19" s="19" customFormat="1" ht="18" customHeight="1">
      <c r="A59"/>
      <c r="B59"/>
      <c r="C59"/>
      <c r="D59"/>
      <c r="E59"/>
      <c r="F59"/>
      <c r="G59"/>
      <c r="H59"/>
      <c r="I59"/>
      <c r="J59"/>
      <c r="K59" s="958"/>
      <c r="L59"/>
      <c r="M59"/>
      <c r="N59"/>
      <c r="O59"/>
      <c r="P59"/>
    </row>
    <row r="60" spans="1:19" s="91" customFormat="1" ht="30.6" customHeight="1">
      <c r="A60"/>
      <c r="B60"/>
      <c r="C60"/>
      <c r="D60"/>
      <c r="E60"/>
      <c r="F60"/>
      <c r="G60"/>
      <c r="H60"/>
      <c r="I60"/>
      <c r="J60"/>
      <c r="K60" s="958"/>
      <c r="L60"/>
      <c r="M60"/>
      <c r="N60"/>
      <c r="O60"/>
      <c r="P60"/>
      <c r="Q60" s="90"/>
      <c r="R60" s="90"/>
      <c r="S60" s="90"/>
    </row>
    <row r="61" spans="1:19" s="91" customFormat="1" ht="30.6" customHeight="1">
      <c r="A61"/>
      <c r="B61"/>
      <c r="C61"/>
      <c r="D61"/>
      <c r="E61"/>
      <c r="F61"/>
      <c r="G61"/>
      <c r="H61"/>
      <c r="I61"/>
      <c r="J61"/>
      <c r="K61" s="958"/>
      <c r="L61"/>
      <c r="M61"/>
      <c r="N61"/>
      <c r="O61"/>
      <c r="P61"/>
      <c r="Q61" s="90"/>
      <c r="R61" s="90"/>
      <c r="S61" s="90"/>
    </row>
    <row r="62" spans="1:19" s="91" customFormat="1" ht="18" customHeight="1">
      <c r="A62"/>
      <c r="B62"/>
      <c r="C62"/>
      <c r="D62"/>
      <c r="E62"/>
      <c r="F62"/>
      <c r="G62"/>
      <c r="H62"/>
      <c r="I62"/>
      <c r="J62"/>
      <c r="K62" s="958"/>
      <c r="L62"/>
      <c r="M62"/>
      <c r="N62"/>
      <c r="O62"/>
      <c r="P62"/>
    </row>
    <row r="63" spans="1:19" s="91" customFormat="1" ht="30.6" customHeight="1">
      <c r="A63"/>
      <c r="B63"/>
      <c r="C63"/>
      <c r="D63"/>
      <c r="E63"/>
      <c r="F63"/>
      <c r="G63"/>
      <c r="H63"/>
      <c r="I63"/>
      <c r="J63"/>
      <c r="K63" s="958"/>
      <c r="L63"/>
      <c r="M63"/>
      <c r="N63"/>
      <c r="O63"/>
      <c r="P63"/>
      <c r="Q63" s="90"/>
      <c r="R63" s="90"/>
      <c r="S63" s="90"/>
    </row>
    <row r="65" ht="18" customHeight="1"/>
    <row r="66" ht="18" customHeight="1"/>
    <row r="67" ht="18" customHeight="1"/>
    <row r="68" ht="18" customHeight="1"/>
    <row r="69" ht="18" customHeight="1"/>
    <row r="70" ht="18" customHeight="1"/>
    <row r="71" ht="36" customHeight="1"/>
    <row r="72" ht="120" customHeight="1"/>
    <row r="73" ht="18" customHeight="1"/>
    <row r="74" ht="18" customHeight="1"/>
    <row r="75" ht="18" customHeight="1"/>
    <row r="76" ht="18" customHeight="1"/>
    <row r="77" ht="24" customHeight="1"/>
  </sheetData>
  <mergeCells count="25">
    <mergeCell ref="O4:O5"/>
    <mergeCell ref="P4:P5"/>
    <mergeCell ref="F4:F5"/>
    <mergeCell ref="A3:B3"/>
    <mergeCell ref="C3:D3"/>
    <mergeCell ref="A4:A5"/>
    <mergeCell ref="B4:B5"/>
    <mergeCell ref="C4:C5"/>
    <mergeCell ref="D4:D5"/>
    <mergeCell ref="A28:P28"/>
    <mergeCell ref="A26:P27"/>
    <mergeCell ref="A29:P30"/>
    <mergeCell ref="A19:P21"/>
    <mergeCell ref="G4:G5"/>
    <mergeCell ref="H4:H5"/>
    <mergeCell ref="I4:I5"/>
    <mergeCell ref="J4:K4"/>
    <mergeCell ref="A15:P15"/>
    <mergeCell ref="E4:E5"/>
    <mergeCell ref="A10:P12"/>
    <mergeCell ref="A13:P13"/>
    <mergeCell ref="A14:P14"/>
    <mergeCell ref="L4:L5"/>
    <mergeCell ref="M4:M5"/>
    <mergeCell ref="N4:N5"/>
  </mergeCells>
  <phoneticPr fontId="3"/>
  <pageMargins left="0.7" right="0.7" top="0.75" bottom="0.75" header="0.3" footer="0.3"/>
  <pageSetup paperSize="9" scale="94" orientation="landscape" r:id="rId1"/>
  <rowBreaks count="1" manualBreakCount="1">
    <brk id="31"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FFCC"/>
  </sheetPr>
  <dimension ref="A1:AZ198"/>
  <sheetViews>
    <sheetView showGridLines="0" view="pageBreakPreview" topLeftCell="AG1" zoomScale="90" zoomScaleNormal="100" zoomScaleSheetLayoutView="90" workbookViewId="0">
      <selection activeCell="AJ31" sqref="AJ31"/>
    </sheetView>
  </sheetViews>
  <sheetFormatPr defaultRowHeight="13.5"/>
  <cols>
    <col min="1" max="52" width="2.625" style="92" customWidth="1"/>
  </cols>
  <sheetData>
    <row r="1" spans="1:33" s="92" customFormat="1" ht="18" customHeight="1">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93"/>
    </row>
    <row r="2" spans="1:33" s="92" customFormat="1" ht="18" customHeight="1">
      <c r="A2" s="1965" t="s">
        <v>229</v>
      </c>
      <c r="B2" s="1965"/>
      <c r="C2" s="1965"/>
      <c r="D2" s="1965"/>
      <c r="E2" s="1965"/>
      <c r="F2" s="1965"/>
      <c r="G2" s="1965"/>
      <c r="H2" s="1965"/>
      <c r="I2" s="1965"/>
      <c r="J2" s="1965"/>
      <c r="K2" s="1965"/>
      <c r="L2" s="1965"/>
      <c r="M2" s="1965"/>
      <c r="N2" s="1965"/>
      <c r="O2" s="1965"/>
      <c r="P2" s="1965"/>
      <c r="Q2" s="1965"/>
      <c r="R2" s="1965"/>
      <c r="S2" s="1965"/>
      <c r="T2" s="1965"/>
      <c r="U2" s="1965"/>
      <c r="V2" s="1965"/>
      <c r="W2" s="1965"/>
      <c r="X2" s="1965"/>
      <c r="Y2" s="1965"/>
      <c r="Z2" s="1965"/>
      <c r="AA2" s="1965"/>
      <c r="AB2" s="1965"/>
      <c r="AC2" s="1965"/>
      <c r="AD2" s="1965"/>
      <c r="AE2" s="1965"/>
      <c r="AF2" s="1965"/>
      <c r="AG2" s="1965"/>
    </row>
    <row r="3" spans="1:33" s="92" customFormat="1" ht="18" customHeight="1">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row>
    <row r="4" spans="1:33" s="92" customFormat="1" ht="18" customHeight="1">
      <c r="A4" s="1301" t="s">
        <v>230</v>
      </c>
      <c r="B4" s="1301"/>
      <c r="C4" s="1301"/>
      <c r="D4" s="1301"/>
      <c r="E4" s="1301"/>
      <c r="F4" s="1301"/>
      <c r="G4" s="1301"/>
      <c r="H4" s="1301"/>
      <c r="I4" s="1301"/>
      <c r="J4" s="1301"/>
      <c r="K4" s="1301"/>
      <c r="L4" s="1301"/>
      <c r="M4" s="1301"/>
      <c r="N4" s="1301"/>
      <c r="O4" s="1301"/>
      <c r="P4" s="1301"/>
      <c r="Q4" s="1301"/>
      <c r="R4" s="1301"/>
      <c r="S4" s="1301"/>
      <c r="T4" s="1301"/>
      <c r="U4" s="1301"/>
      <c r="V4" s="1301"/>
      <c r="W4" s="1301"/>
      <c r="X4" s="1301"/>
      <c r="Y4" s="1301"/>
      <c r="Z4" s="1301"/>
      <c r="AA4" s="1301"/>
      <c r="AB4" s="1301"/>
      <c r="AC4" s="1301"/>
      <c r="AD4" s="1301"/>
      <c r="AE4" s="1301"/>
      <c r="AF4" s="1301"/>
      <c r="AG4" s="1301"/>
    </row>
    <row r="5" spans="1:33" s="92" customFormat="1" ht="18" customHeight="1">
      <c r="A5" s="1301"/>
      <c r="B5" s="1301"/>
      <c r="C5" s="1301"/>
      <c r="D5" s="1301"/>
      <c r="E5" s="1301"/>
      <c r="F5" s="1301"/>
      <c r="G5" s="1301"/>
      <c r="H5" s="1301"/>
      <c r="I5" s="1301"/>
      <c r="J5" s="1301"/>
      <c r="K5" s="1301"/>
      <c r="L5" s="1301"/>
      <c r="M5" s="1301"/>
      <c r="N5" s="1301"/>
      <c r="O5" s="1301"/>
      <c r="P5" s="1301"/>
      <c r="Q5" s="1301"/>
      <c r="R5" s="1301"/>
      <c r="S5" s="1301"/>
      <c r="T5" s="1301"/>
      <c r="U5" s="1301"/>
      <c r="V5" s="1301"/>
      <c r="W5" s="1301"/>
      <c r="X5" s="1301"/>
      <c r="Y5" s="1301"/>
      <c r="Z5" s="1301"/>
      <c r="AA5" s="1301"/>
      <c r="AB5" s="1301"/>
      <c r="AC5" s="1301"/>
      <c r="AD5" s="1301"/>
      <c r="AE5" s="1301"/>
      <c r="AF5" s="1301"/>
      <c r="AG5" s="1301"/>
    </row>
    <row r="6" spans="1:33" s="92" customFormat="1" ht="18" customHeight="1">
      <c r="A6" s="89"/>
      <c r="B6" s="89"/>
      <c r="C6" s="89"/>
      <c r="D6" s="89"/>
      <c r="E6" s="89"/>
      <c r="F6" s="89"/>
      <c r="G6" s="89"/>
      <c r="H6" s="89"/>
      <c r="I6" s="89"/>
      <c r="J6" s="89"/>
      <c r="K6" s="89"/>
      <c r="L6" s="89"/>
      <c r="M6" s="89"/>
      <c r="N6" s="89"/>
      <c r="O6" s="89"/>
      <c r="P6" s="97"/>
      <c r="Q6" s="89"/>
      <c r="R6" s="89"/>
      <c r="S6" s="89"/>
      <c r="T6" s="89"/>
      <c r="U6" s="89"/>
      <c r="V6" s="89"/>
      <c r="W6" s="89"/>
      <c r="X6" s="89"/>
      <c r="Y6" s="89"/>
      <c r="Z6" s="89"/>
      <c r="AA6" s="89"/>
      <c r="AB6" s="89"/>
      <c r="AC6" s="89"/>
      <c r="AD6" s="89"/>
      <c r="AE6" s="89"/>
      <c r="AF6" s="89"/>
      <c r="AG6" s="89"/>
    </row>
    <row r="7" spans="1:33" s="92" customFormat="1" ht="18" customHeight="1">
      <c r="A7" s="1914" t="s">
        <v>231</v>
      </c>
      <c r="B7" s="1914"/>
      <c r="C7" s="1914"/>
      <c r="D7" s="1914"/>
      <c r="E7" s="1914"/>
      <c r="F7" s="1914"/>
      <c r="G7" s="1914"/>
      <c r="H7" s="89"/>
      <c r="I7" s="89"/>
      <c r="J7" s="89"/>
      <c r="K7" s="89"/>
      <c r="L7" s="89"/>
      <c r="M7" s="89"/>
      <c r="N7" s="89"/>
      <c r="O7" s="89"/>
      <c r="P7" s="97"/>
      <c r="Q7" s="89"/>
      <c r="R7" s="89"/>
      <c r="S7" s="89"/>
      <c r="T7" s="89"/>
      <c r="U7" s="89"/>
      <c r="V7" s="89"/>
      <c r="W7" s="89"/>
      <c r="X7" s="89"/>
      <c r="Y7" s="89"/>
      <c r="Z7" s="89"/>
      <c r="AA7" s="89"/>
      <c r="AB7" s="89"/>
      <c r="AC7" s="89"/>
      <c r="AD7" s="89"/>
      <c r="AE7" s="89"/>
      <c r="AF7" s="89"/>
      <c r="AG7" s="89"/>
    </row>
    <row r="8" spans="1:33" s="92" customFormat="1" ht="18" customHeight="1">
      <c r="A8" s="89"/>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row>
    <row r="9" spans="1:33" s="92" customFormat="1" ht="18" customHeight="1">
      <c r="A9" s="89"/>
      <c r="B9" s="89"/>
      <c r="C9" s="89"/>
      <c r="D9" s="89"/>
      <c r="E9" s="89"/>
      <c r="F9" s="89"/>
      <c r="G9" s="89"/>
      <c r="H9" s="89"/>
      <c r="I9" s="89"/>
      <c r="J9" s="89"/>
      <c r="K9" s="89"/>
      <c r="L9" s="89"/>
      <c r="M9" s="89"/>
      <c r="N9" s="89"/>
      <c r="O9" s="89"/>
      <c r="P9" s="89"/>
      <c r="Q9" s="89"/>
      <c r="R9" s="89"/>
      <c r="S9" s="89"/>
      <c r="T9" s="89"/>
      <c r="U9" s="89"/>
      <c r="V9" s="1294" t="s">
        <v>232</v>
      </c>
      <c r="W9" s="1294"/>
      <c r="X9" s="1294"/>
      <c r="Y9" s="1294"/>
      <c r="Z9" s="1294"/>
      <c r="AA9" s="1294"/>
      <c r="AB9" s="1294"/>
      <c r="AC9" s="1294"/>
      <c r="AD9" s="1294"/>
      <c r="AE9" s="1294"/>
      <c r="AF9" s="1294"/>
      <c r="AG9" s="1294"/>
    </row>
    <row r="10" spans="1:33" s="92" customFormat="1" ht="18" customHeight="1">
      <c r="A10" s="89"/>
      <c r="B10" s="89"/>
      <c r="C10" s="89"/>
      <c r="D10" s="89"/>
      <c r="E10" s="89"/>
      <c r="F10" s="89"/>
      <c r="G10" s="89"/>
      <c r="H10" s="89"/>
      <c r="I10" s="89"/>
      <c r="J10" s="89"/>
      <c r="K10" s="89"/>
      <c r="L10" s="89"/>
      <c r="M10" s="89"/>
      <c r="N10" s="89"/>
      <c r="O10" s="89"/>
      <c r="P10" s="97"/>
      <c r="Q10" s="89" t="s">
        <v>233</v>
      </c>
      <c r="R10" s="89"/>
      <c r="S10" s="89"/>
      <c r="T10" s="89"/>
      <c r="U10" s="1914"/>
      <c r="V10" s="1914"/>
      <c r="W10" s="1914"/>
      <c r="X10" s="1914"/>
      <c r="Y10" s="1914"/>
      <c r="Z10" s="1914"/>
      <c r="AA10" s="1914"/>
      <c r="AB10" s="1914"/>
      <c r="AC10" s="1914"/>
      <c r="AD10" s="1914"/>
      <c r="AE10" s="1914"/>
      <c r="AF10" s="1914"/>
      <c r="AG10" s="89"/>
    </row>
    <row r="11" spans="1:33" s="92" customFormat="1" ht="18" customHeight="1">
      <c r="A11" s="89"/>
      <c r="B11" s="89"/>
      <c r="C11" s="89"/>
      <c r="D11" s="89"/>
      <c r="E11" s="89"/>
      <c r="F11" s="89"/>
      <c r="G11" s="89"/>
      <c r="H11" s="89"/>
      <c r="I11" s="89"/>
      <c r="J11" s="89"/>
      <c r="K11" s="89"/>
      <c r="L11" s="89"/>
      <c r="M11" s="89"/>
      <c r="N11" s="89"/>
      <c r="O11" s="89"/>
      <c r="P11" s="97"/>
      <c r="Q11" s="89" t="s">
        <v>234</v>
      </c>
      <c r="R11" s="89"/>
      <c r="S11" s="89"/>
      <c r="T11" s="89"/>
      <c r="U11" s="1914"/>
      <c r="V11" s="1914"/>
      <c r="W11" s="1914"/>
      <c r="X11" s="1914"/>
      <c r="Y11" s="1914"/>
      <c r="Z11" s="1914"/>
      <c r="AA11" s="1914"/>
      <c r="AB11" s="1914"/>
      <c r="AC11" s="1914"/>
      <c r="AD11" s="1914"/>
      <c r="AE11" s="1914"/>
      <c r="AF11" s="1914"/>
      <c r="AG11" s="89"/>
    </row>
    <row r="12" spans="1:33" s="92" customFormat="1" ht="18" customHeight="1">
      <c r="A12" s="89"/>
      <c r="B12" s="89"/>
      <c r="C12" s="89"/>
      <c r="D12" s="89"/>
      <c r="E12" s="89"/>
      <c r="F12" s="89"/>
      <c r="G12" s="89"/>
      <c r="H12" s="89"/>
      <c r="I12" s="89"/>
      <c r="J12" s="89"/>
      <c r="K12" s="89"/>
      <c r="L12" s="89"/>
      <c r="M12" s="89"/>
      <c r="N12" s="89"/>
      <c r="O12" s="89"/>
      <c r="P12" s="89"/>
      <c r="Q12" s="89"/>
      <c r="R12" s="89"/>
      <c r="S12" s="89"/>
      <c r="T12" s="89"/>
      <c r="U12" s="89"/>
      <c r="V12" s="1294" t="s">
        <v>235</v>
      </c>
      <c r="W12" s="1294"/>
      <c r="X12" s="1294"/>
      <c r="Y12" s="1294"/>
      <c r="Z12" s="1294"/>
      <c r="AA12" s="1294"/>
      <c r="AB12" s="1294"/>
      <c r="AC12" s="1294"/>
      <c r="AD12" s="1294"/>
      <c r="AE12" s="1294"/>
      <c r="AF12" s="1294"/>
      <c r="AG12" s="1294"/>
    </row>
    <row r="13" spans="1:33" s="92" customFormat="1" ht="18" customHeight="1">
      <c r="A13" s="89"/>
      <c r="B13" s="89"/>
      <c r="C13" s="89"/>
      <c r="D13" s="89"/>
      <c r="E13" s="89"/>
      <c r="F13" s="89"/>
      <c r="G13" s="89"/>
      <c r="H13" s="89"/>
      <c r="I13" s="89"/>
      <c r="J13" s="89"/>
      <c r="K13" s="89"/>
      <c r="L13" s="89"/>
      <c r="M13" s="89"/>
      <c r="N13" s="89"/>
      <c r="O13" s="89"/>
      <c r="P13" s="97"/>
      <c r="Q13" s="89" t="s">
        <v>233</v>
      </c>
      <c r="R13" s="89"/>
      <c r="S13" s="89"/>
      <c r="T13" s="89"/>
      <c r="U13" s="1914"/>
      <c r="V13" s="1914"/>
      <c r="W13" s="1914"/>
      <c r="X13" s="1914"/>
      <c r="Y13" s="1914"/>
      <c r="Z13" s="1914"/>
      <c r="AA13" s="1914"/>
      <c r="AB13" s="1914"/>
      <c r="AC13" s="1914"/>
      <c r="AD13" s="1914"/>
      <c r="AE13" s="1914"/>
      <c r="AF13" s="1914"/>
      <c r="AG13" s="89"/>
    </row>
    <row r="14" spans="1:33" s="92" customFormat="1" ht="18" customHeight="1">
      <c r="A14" s="89"/>
      <c r="B14" s="89"/>
      <c r="C14" s="89"/>
      <c r="D14" s="89"/>
      <c r="E14" s="89"/>
      <c r="F14" s="89"/>
      <c r="G14" s="89"/>
      <c r="H14" s="89"/>
      <c r="I14" s="89"/>
      <c r="J14" s="89"/>
      <c r="K14" s="89"/>
      <c r="L14" s="89"/>
      <c r="M14" s="89"/>
      <c r="N14" s="89"/>
      <c r="O14" s="89"/>
      <c r="P14" s="89"/>
      <c r="Q14" s="89" t="s">
        <v>236</v>
      </c>
      <c r="R14" s="89"/>
      <c r="S14" s="89"/>
      <c r="T14" s="89"/>
      <c r="U14" s="1914"/>
      <c r="V14" s="1914"/>
      <c r="W14" s="1914"/>
      <c r="X14" s="1914"/>
      <c r="Y14" s="1914"/>
      <c r="Z14" s="1914"/>
      <c r="AA14" s="1914"/>
      <c r="AB14" s="1914"/>
      <c r="AC14" s="1914"/>
      <c r="AD14" s="1914"/>
      <c r="AE14" s="1914"/>
      <c r="AF14" s="1914"/>
      <c r="AG14" s="89"/>
    </row>
    <row r="15" spans="1:33" s="92" customFormat="1" ht="18" customHeight="1">
      <c r="A15" s="89"/>
      <c r="B15" s="89"/>
      <c r="C15" s="89"/>
      <c r="D15" s="89"/>
      <c r="E15" s="89"/>
      <c r="F15" s="89"/>
      <c r="G15" s="89"/>
      <c r="H15" s="89"/>
      <c r="I15" s="89"/>
      <c r="J15" s="89"/>
      <c r="K15" s="89"/>
      <c r="L15" s="89"/>
      <c r="M15" s="89"/>
      <c r="N15" s="89"/>
      <c r="O15" s="89"/>
      <c r="P15" s="97"/>
      <c r="Q15" s="89"/>
      <c r="R15" s="89"/>
      <c r="S15" s="89"/>
      <c r="T15" s="89"/>
      <c r="U15" s="89"/>
      <c r="V15" s="89"/>
      <c r="W15" s="89"/>
      <c r="X15" s="89"/>
      <c r="Y15" s="89"/>
      <c r="Z15" s="89"/>
      <c r="AA15" s="89"/>
      <c r="AB15" s="89"/>
      <c r="AC15" s="89"/>
      <c r="AD15" s="89"/>
      <c r="AE15" s="89"/>
      <c r="AF15" s="89"/>
      <c r="AG15" s="89"/>
    </row>
    <row r="16" spans="1:33" s="92" customFormat="1" ht="18" customHeight="1">
      <c r="A16" s="94" t="s">
        <v>237</v>
      </c>
      <c r="B16" s="89"/>
      <c r="C16" s="89"/>
      <c r="D16" s="89"/>
      <c r="E16" s="89"/>
      <c r="F16" s="89"/>
      <c r="G16" s="89"/>
      <c r="H16" s="89"/>
      <c r="I16" s="89"/>
      <c r="J16" s="89"/>
      <c r="K16" s="89"/>
      <c r="L16" s="89"/>
      <c r="M16" s="89"/>
      <c r="N16" s="89"/>
      <c r="O16" s="89"/>
      <c r="P16" s="97"/>
      <c r="Q16" s="89"/>
      <c r="R16" s="89"/>
      <c r="S16" s="89"/>
      <c r="T16" s="89"/>
      <c r="U16" s="89"/>
      <c r="V16" s="89"/>
      <c r="W16" s="89"/>
      <c r="X16" s="89"/>
      <c r="Y16" s="89"/>
      <c r="Z16" s="89"/>
      <c r="AA16" s="89"/>
      <c r="AB16" s="89"/>
      <c r="AC16" s="89"/>
      <c r="AD16" s="89"/>
      <c r="AE16" s="89"/>
      <c r="AF16" s="89"/>
      <c r="AG16" s="89"/>
    </row>
    <row r="17" spans="1:33" s="92" customFormat="1" ht="18" customHeight="1">
      <c r="A17" s="89"/>
      <c r="B17" s="1301" t="s">
        <v>238</v>
      </c>
      <c r="C17" s="1301"/>
      <c r="D17" s="1301"/>
      <c r="E17" s="1301"/>
      <c r="F17" s="1301"/>
      <c r="G17" s="1301"/>
      <c r="H17" s="1301"/>
      <c r="I17" s="1301"/>
      <c r="J17" s="1301"/>
      <c r="K17" s="1301"/>
      <c r="L17" s="1301"/>
      <c r="M17" s="1301"/>
      <c r="N17" s="1301"/>
      <c r="O17" s="1301"/>
      <c r="P17" s="1301"/>
      <c r="Q17" s="1301"/>
      <c r="R17" s="1301"/>
      <c r="S17" s="1301"/>
      <c r="T17" s="1301"/>
      <c r="U17" s="1301"/>
      <c r="V17" s="1301"/>
      <c r="W17" s="1301"/>
      <c r="X17" s="1301"/>
      <c r="Y17" s="1301"/>
      <c r="Z17" s="1301"/>
      <c r="AA17" s="1301"/>
      <c r="AB17" s="1301"/>
      <c r="AC17" s="1301"/>
      <c r="AD17" s="1301"/>
      <c r="AE17" s="1301"/>
      <c r="AF17" s="1301"/>
      <c r="AG17" s="1301"/>
    </row>
    <row r="18" spans="1:33" s="92" customFormat="1" ht="18" customHeight="1">
      <c r="A18" s="89"/>
      <c r="B18" s="1301"/>
      <c r="C18" s="1301"/>
      <c r="D18" s="1301"/>
      <c r="E18" s="1301"/>
      <c r="F18" s="1301"/>
      <c r="G18" s="1301"/>
      <c r="H18" s="1301"/>
      <c r="I18" s="1301"/>
      <c r="J18" s="1301"/>
      <c r="K18" s="1301"/>
      <c r="L18" s="1301"/>
      <c r="M18" s="1301"/>
      <c r="N18" s="1301"/>
      <c r="O18" s="1301"/>
      <c r="P18" s="1301"/>
      <c r="Q18" s="1301"/>
      <c r="R18" s="1301"/>
      <c r="S18" s="1301"/>
      <c r="T18" s="1301"/>
      <c r="U18" s="1301"/>
      <c r="V18" s="1301"/>
      <c r="W18" s="1301"/>
      <c r="X18" s="1301"/>
      <c r="Y18" s="1301"/>
      <c r="Z18" s="1301"/>
      <c r="AA18" s="1301"/>
      <c r="AB18" s="1301"/>
      <c r="AC18" s="1301"/>
      <c r="AD18" s="1301"/>
      <c r="AE18" s="1301"/>
      <c r="AF18" s="1301"/>
      <c r="AG18" s="1301"/>
    </row>
    <row r="19" spans="1:33" s="92" customFormat="1" ht="18" customHeight="1">
      <c r="A19" s="89"/>
      <c r="B19" s="1294" t="s">
        <v>239</v>
      </c>
      <c r="C19" s="1294"/>
      <c r="D19" s="1294"/>
      <c r="E19" s="1294"/>
      <c r="F19" s="1294"/>
      <c r="G19" s="1294"/>
      <c r="H19" s="1294"/>
      <c r="I19" s="1294"/>
      <c r="J19" s="1294"/>
      <c r="K19" s="1294"/>
      <c r="L19" s="1294"/>
      <c r="M19" s="1294"/>
      <c r="N19" s="1294"/>
      <c r="O19" s="1294"/>
      <c r="P19" s="1294"/>
      <c r="Q19" s="1294"/>
      <c r="R19" s="1294"/>
      <c r="S19" s="1294"/>
      <c r="T19" s="1294"/>
      <c r="U19" s="1294"/>
      <c r="V19" s="1294"/>
      <c r="W19" s="1294"/>
      <c r="X19" s="1294"/>
      <c r="Y19" s="1294"/>
      <c r="Z19" s="1294"/>
      <c r="AA19" s="1294"/>
      <c r="AB19" s="1294"/>
      <c r="AC19" s="1294"/>
      <c r="AD19" s="1294"/>
      <c r="AE19" s="1294"/>
      <c r="AF19" s="1294"/>
      <c r="AG19" s="1294"/>
    </row>
    <row r="20" spans="1:33" s="92" customFormat="1" ht="18" customHeight="1">
      <c r="A20" s="89"/>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row>
    <row r="21" spans="1:33" s="92" customFormat="1" ht="18" customHeight="1">
      <c r="A21" s="94" t="s">
        <v>240</v>
      </c>
      <c r="B21" s="89"/>
      <c r="C21" s="89"/>
      <c r="D21" s="89"/>
      <c r="E21" s="89"/>
      <c r="F21" s="89"/>
      <c r="G21" s="89"/>
      <c r="H21" s="89"/>
      <c r="I21" s="89"/>
      <c r="J21" s="89"/>
      <c r="K21" s="89"/>
      <c r="L21" s="89"/>
      <c r="M21" s="89"/>
      <c r="N21" s="89"/>
      <c r="O21" s="89"/>
      <c r="P21" s="97"/>
      <c r="Q21" s="89"/>
      <c r="R21" s="89"/>
      <c r="S21" s="89"/>
      <c r="T21" s="89"/>
      <c r="U21" s="89"/>
      <c r="V21" s="89"/>
      <c r="W21" s="89"/>
      <c r="X21" s="89"/>
      <c r="Y21" s="89"/>
      <c r="Z21" s="89"/>
      <c r="AA21" s="89"/>
      <c r="AB21" s="89"/>
      <c r="AC21" s="89"/>
      <c r="AD21" s="89"/>
      <c r="AE21" s="89"/>
      <c r="AF21" s="89"/>
      <c r="AG21" s="89"/>
    </row>
    <row r="22" spans="1:33" s="92" customFormat="1" ht="18" customHeight="1">
      <c r="A22" s="89"/>
      <c r="B22" s="1301" t="s">
        <v>241</v>
      </c>
      <c r="C22" s="1301"/>
      <c r="D22" s="1301"/>
      <c r="E22" s="1301"/>
      <c r="F22" s="1301"/>
      <c r="G22" s="1301"/>
      <c r="H22" s="1301"/>
      <c r="I22" s="1301"/>
      <c r="J22" s="1301"/>
      <c r="K22" s="1301"/>
      <c r="L22" s="1301"/>
      <c r="M22" s="1301"/>
      <c r="N22" s="1301"/>
      <c r="O22" s="1301"/>
      <c r="P22" s="1301"/>
      <c r="Q22" s="1301"/>
      <c r="R22" s="1301"/>
      <c r="S22" s="1301"/>
      <c r="T22" s="1301"/>
      <c r="U22" s="1301"/>
      <c r="V22" s="1301"/>
      <c r="W22" s="1301"/>
      <c r="X22" s="1301"/>
      <c r="Y22" s="1301"/>
      <c r="Z22" s="1301"/>
      <c r="AA22" s="1301"/>
      <c r="AB22" s="1301"/>
      <c r="AC22" s="1301"/>
      <c r="AD22" s="1301"/>
      <c r="AE22" s="1301"/>
      <c r="AF22" s="1301"/>
      <c r="AG22" s="1301"/>
    </row>
    <row r="23" spans="1:33" s="92" customFormat="1" ht="18" customHeight="1">
      <c r="A23" s="89"/>
      <c r="B23" s="1301"/>
      <c r="C23" s="1301"/>
      <c r="D23" s="1301"/>
      <c r="E23" s="1301"/>
      <c r="F23" s="1301"/>
      <c r="G23" s="1301"/>
      <c r="H23" s="1301"/>
      <c r="I23" s="1301"/>
      <c r="J23" s="1301"/>
      <c r="K23" s="1301"/>
      <c r="L23" s="1301"/>
      <c r="M23" s="1301"/>
      <c r="N23" s="1301"/>
      <c r="O23" s="1301"/>
      <c r="P23" s="1301"/>
      <c r="Q23" s="1301"/>
      <c r="R23" s="1301"/>
      <c r="S23" s="1301"/>
      <c r="T23" s="1301"/>
      <c r="U23" s="1301"/>
      <c r="V23" s="1301"/>
      <c r="W23" s="1301"/>
      <c r="X23" s="1301"/>
      <c r="Y23" s="1301"/>
      <c r="Z23" s="1301"/>
      <c r="AA23" s="1301"/>
      <c r="AB23" s="1301"/>
      <c r="AC23" s="1301"/>
      <c r="AD23" s="1301"/>
      <c r="AE23" s="1301"/>
      <c r="AF23" s="1301"/>
      <c r="AG23" s="1301"/>
    </row>
    <row r="24" spans="1:33" s="92" customFormat="1" ht="18" customHeight="1">
      <c r="A24" s="89"/>
      <c r="B24" s="89"/>
      <c r="C24" s="89"/>
      <c r="D24" s="89"/>
      <c r="E24" s="89"/>
      <c r="F24" s="89"/>
      <c r="G24" s="89"/>
      <c r="H24" s="89"/>
      <c r="I24" s="89"/>
      <c r="J24" s="89"/>
      <c r="K24" s="89"/>
      <c r="L24" s="89"/>
      <c r="M24" s="89"/>
      <c r="N24" s="89"/>
      <c r="O24" s="89"/>
      <c r="P24" s="97"/>
      <c r="Q24" s="89"/>
      <c r="R24" s="89"/>
      <c r="S24" s="89"/>
      <c r="T24" s="89"/>
      <c r="U24" s="89"/>
      <c r="V24" s="89"/>
      <c r="W24" s="89"/>
      <c r="X24" s="89"/>
      <c r="Y24" s="89"/>
      <c r="Z24" s="89"/>
      <c r="AA24" s="89"/>
      <c r="AB24" s="89"/>
      <c r="AC24" s="89"/>
      <c r="AD24" s="89"/>
      <c r="AE24" s="89"/>
      <c r="AF24" s="89"/>
      <c r="AG24" s="89"/>
    </row>
    <row r="25" spans="1:33" s="92" customFormat="1" ht="18" customHeight="1">
      <c r="A25" s="94" t="s">
        <v>242</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row>
    <row r="26" spans="1:33" s="92" customFormat="1" ht="18" customHeight="1">
      <c r="A26" s="89"/>
      <c r="B26" s="1982" t="s">
        <v>243</v>
      </c>
      <c r="C26" s="1982"/>
      <c r="D26" s="1982"/>
      <c r="E26" s="1982"/>
      <c r="F26" s="1982"/>
      <c r="G26" s="1982"/>
      <c r="H26" s="1982"/>
      <c r="I26" s="1982"/>
      <c r="J26" s="1982"/>
      <c r="K26" s="1982"/>
      <c r="L26" s="1982"/>
      <c r="M26" s="1982"/>
      <c r="N26" s="1982"/>
      <c r="O26" s="1982"/>
      <c r="P26" s="1982"/>
      <c r="Q26" s="1982"/>
      <c r="R26" s="1982"/>
      <c r="S26" s="1982"/>
      <c r="T26" s="1982"/>
      <c r="U26" s="1982"/>
      <c r="V26" s="1982"/>
      <c r="W26" s="1982"/>
      <c r="X26" s="1982"/>
      <c r="Y26" s="1982"/>
      <c r="Z26" s="1982"/>
      <c r="AA26" s="1982"/>
      <c r="AB26" s="1982"/>
      <c r="AC26" s="1982"/>
      <c r="AD26" s="1982"/>
      <c r="AE26" s="1982"/>
      <c r="AF26" s="1982"/>
      <c r="AG26" s="1982"/>
    </row>
    <row r="27" spans="1:33" s="92" customFormat="1" ht="18" customHeight="1">
      <c r="A27" s="89"/>
      <c r="B27" s="1982"/>
      <c r="C27" s="1982"/>
      <c r="D27" s="1982"/>
      <c r="E27" s="1982"/>
      <c r="F27" s="1982"/>
      <c r="G27" s="1982"/>
      <c r="H27" s="1982"/>
      <c r="I27" s="1982"/>
      <c r="J27" s="1982"/>
      <c r="K27" s="1982"/>
      <c r="L27" s="1982"/>
      <c r="M27" s="1982"/>
      <c r="N27" s="1982"/>
      <c r="O27" s="1982"/>
      <c r="P27" s="1982"/>
      <c r="Q27" s="1982"/>
      <c r="R27" s="1982"/>
      <c r="S27" s="1982"/>
      <c r="T27" s="1982"/>
      <c r="U27" s="1982"/>
      <c r="V27" s="1982"/>
      <c r="W27" s="1982"/>
      <c r="X27" s="1982"/>
      <c r="Y27" s="1982"/>
      <c r="Z27" s="1982"/>
      <c r="AA27" s="1982"/>
      <c r="AB27" s="1982"/>
      <c r="AC27" s="1982"/>
      <c r="AD27" s="1982"/>
      <c r="AE27" s="1982"/>
      <c r="AF27" s="1982"/>
      <c r="AG27" s="1982"/>
    </row>
    <row r="28" spans="1:33" s="92" customFormat="1" ht="18" customHeight="1">
      <c r="A28" s="89"/>
      <c r="B28" s="89"/>
      <c r="C28" s="89"/>
      <c r="D28" s="89"/>
      <c r="E28" s="89"/>
      <c r="F28" s="89"/>
      <c r="G28" s="89"/>
      <c r="H28" s="89"/>
      <c r="I28" s="89"/>
      <c r="J28" s="89"/>
      <c r="K28" s="89"/>
      <c r="L28" s="89"/>
      <c r="M28" s="89"/>
      <c r="N28" s="89"/>
      <c r="O28" s="89"/>
      <c r="P28" s="97"/>
      <c r="Q28" s="89"/>
      <c r="R28" s="89"/>
      <c r="S28" s="89"/>
      <c r="T28" s="89"/>
      <c r="U28" s="89"/>
      <c r="V28" s="89"/>
      <c r="W28" s="89"/>
      <c r="X28" s="89"/>
      <c r="Y28" s="89"/>
      <c r="Z28" s="89"/>
      <c r="AA28" s="89"/>
      <c r="AB28" s="89"/>
      <c r="AC28" s="89"/>
      <c r="AD28" s="89"/>
      <c r="AE28" s="89"/>
      <c r="AF28" s="89"/>
      <c r="AG28" s="89"/>
    </row>
    <row r="29" spans="1:33" s="92" customFormat="1" ht="18" customHeight="1">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row>
    <row r="30" spans="1:33" s="92" customFormat="1" ht="18" customHeight="1">
      <c r="A30" s="89" t="s">
        <v>244</v>
      </c>
      <c r="B30" s="89"/>
      <c r="C30" s="89"/>
      <c r="D30" s="89"/>
      <c r="E30" s="89"/>
      <c r="F30" s="89"/>
      <c r="G30" s="89"/>
      <c r="H30" s="89"/>
      <c r="I30" s="89"/>
      <c r="J30" s="89"/>
      <c r="K30" s="89"/>
      <c r="L30" s="89"/>
      <c r="M30" s="89"/>
      <c r="N30" s="89"/>
      <c r="O30" s="89"/>
      <c r="P30" s="97"/>
      <c r="Q30" s="89"/>
      <c r="R30" s="89"/>
      <c r="S30" s="89"/>
      <c r="T30" s="89"/>
      <c r="U30" s="89"/>
      <c r="V30" s="89"/>
      <c r="W30" s="89"/>
      <c r="X30" s="89"/>
      <c r="Y30" s="89"/>
      <c r="Z30" s="89"/>
      <c r="AA30" s="89"/>
      <c r="AB30" s="89"/>
      <c r="AC30" s="89"/>
      <c r="AD30" s="89"/>
      <c r="AE30" s="89"/>
      <c r="AF30" s="89"/>
      <c r="AG30" s="89"/>
    </row>
    <row r="31" spans="1:33" s="92" customFormat="1" ht="54" customHeight="1">
      <c r="A31" s="89"/>
      <c r="B31" s="1889" t="s">
        <v>217</v>
      </c>
      <c r="C31" s="1889"/>
      <c r="D31" s="1889"/>
      <c r="E31" s="1889" t="s">
        <v>245</v>
      </c>
      <c r="F31" s="1889"/>
      <c r="G31" s="1889"/>
      <c r="H31" s="1889" t="s">
        <v>246</v>
      </c>
      <c r="I31" s="1889"/>
      <c r="J31" s="1889"/>
      <c r="K31" s="1499" t="s">
        <v>247</v>
      </c>
      <c r="L31" s="1889"/>
      <c r="M31" s="1889"/>
      <c r="N31" s="1889" t="s">
        <v>248</v>
      </c>
      <c r="O31" s="1889"/>
      <c r="P31" s="1889"/>
      <c r="Q31" s="1499" t="s">
        <v>249</v>
      </c>
      <c r="R31" s="1889"/>
      <c r="S31" s="1889"/>
      <c r="T31" s="1889" t="s">
        <v>250</v>
      </c>
      <c r="U31" s="1889"/>
      <c r="V31" s="1889"/>
      <c r="W31" s="1499" t="s">
        <v>251</v>
      </c>
      <c r="X31" s="1889"/>
      <c r="Y31" s="1889"/>
      <c r="Z31" s="1499" t="s">
        <v>252</v>
      </c>
      <c r="AA31" s="1889"/>
      <c r="AB31" s="1889"/>
      <c r="AC31" s="1499" t="s">
        <v>253</v>
      </c>
      <c r="AD31" s="1889"/>
      <c r="AE31" s="1889"/>
      <c r="AF31" s="89"/>
      <c r="AG31" s="89"/>
    </row>
    <row r="32" spans="1:33" s="92" customFormat="1" ht="54" customHeight="1">
      <c r="A32" s="89"/>
      <c r="B32" s="1981"/>
      <c r="C32" s="1981"/>
      <c r="D32" s="1981"/>
      <c r="E32" s="1981"/>
      <c r="F32" s="1981"/>
      <c r="G32" s="1981"/>
      <c r="H32" s="1981"/>
      <c r="I32" s="1981"/>
      <c r="J32" s="1981"/>
      <c r="K32" s="1981"/>
      <c r="L32" s="1981"/>
      <c r="M32" s="1981"/>
      <c r="N32" s="1981"/>
      <c r="O32" s="1981"/>
      <c r="P32" s="1981"/>
      <c r="Q32" s="1980" t="s">
        <v>254</v>
      </c>
      <c r="R32" s="1980"/>
      <c r="S32" s="1980"/>
      <c r="T32" s="1980" t="s">
        <v>255</v>
      </c>
      <c r="U32" s="1980"/>
      <c r="V32" s="1980"/>
      <c r="W32" s="1981"/>
      <c r="X32" s="1981"/>
      <c r="Y32" s="1981"/>
      <c r="Z32" s="1981"/>
      <c r="AA32" s="1981"/>
      <c r="AB32" s="1981"/>
      <c r="AC32" s="1981"/>
      <c r="AD32" s="1981"/>
      <c r="AE32" s="1981"/>
      <c r="AF32" s="89"/>
      <c r="AG32" s="89"/>
    </row>
    <row r="33" spans="1:33" s="92" customFormat="1" ht="54" customHeight="1">
      <c r="A33" s="89"/>
      <c r="B33" s="1978"/>
      <c r="C33" s="1978"/>
      <c r="D33" s="1978"/>
      <c r="E33" s="1978"/>
      <c r="F33" s="1978"/>
      <c r="G33" s="1978"/>
      <c r="H33" s="1978"/>
      <c r="I33" s="1978"/>
      <c r="J33" s="1978"/>
      <c r="K33" s="1978"/>
      <c r="L33" s="1978"/>
      <c r="M33" s="1978"/>
      <c r="N33" s="1978"/>
      <c r="O33" s="1978"/>
      <c r="P33" s="1978"/>
      <c r="Q33" s="1978"/>
      <c r="R33" s="1978"/>
      <c r="S33" s="1978"/>
      <c r="T33" s="1979" t="s">
        <v>256</v>
      </c>
      <c r="U33" s="1979"/>
      <c r="V33" s="1979"/>
      <c r="W33" s="1978"/>
      <c r="X33" s="1978"/>
      <c r="Y33" s="1978"/>
      <c r="Z33" s="1978"/>
      <c r="AA33" s="1978"/>
      <c r="AB33" s="1978"/>
      <c r="AC33" s="1978"/>
      <c r="AD33" s="1978"/>
      <c r="AE33" s="1978"/>
      <c r="AF33" s="89"/>
      <c r="AG33" s="89"/>
    </row>
    <row r="34" spans="1:33" s="92" customFormat="1" ht="72" customHeight="1">
      <c r="A34" s="89"/>
      <c r="B34" s="1977"/>
      <c r="C34" s="1977"/>
      <c r="D34" s="1977"/>
      <c r="E34" s="1977"/>
      <c r="F34" s="1977"/>
      <c r="G34" s="1977"/>
      <c r="H34" s="1977"/>
      <c r="I34" s="1977"/>
      <c r="J34" s="1977"/>
      <c r="K34" s="1977"/>
      <c r="L34" s="1977"/>
      <c r="M34" s="1977"/>
      <c r="N34" s="1977"/>
      <c r="O34" s="1977"/>
      <c r="P34" s="1977"/>
      <c r="Q34" s="1977"/>
      <c r="R34" s="1977"/>
      <c r="S34" s="1977"/>
      <c r="T34" s="1977"/>
      <c r="U34" s="1977"/>
      <c r="V34" s="1977"/>
      <c r="W34" s="1977"/>
      <c r="X34" s="1977"/>
      <c r="Y34" s="1977"/>
      <c r="Z34" s="1977"/>
      <c r="AA34" s="1977"/>
      <c r="AB34" s="1977"/>
      <c r="AC34" s="1977"/>
      <c r="AD34" s="1977"/>
      <c r="AE34" s="1977"/>
      <c r="AF34" s="89"/>
      <c r="AG34" s="89"/>
    </row>
    <row r="35" spans="1:33" s="92" customFormat="1" ht="18" customHeight="1">
      <c r="A35" s="89"/>
      <c r="B35" s="1976" t="s">
        <v>257</v>
      </c>
      <c r="C35" s="1976"/>
      <c r="D35" s="1976"/>
      <c r="E35" s="1976"/>
      <c r="F35" s="1976"/>
      <c r="G35" s="1976"/>
      <c r="H35" s="1976"/>
      <c r="I35" s="1976"/>
      <c r="J35" s="1976"/>
      <c r="K35" s="1976"/>
      <c r="L35" s="1976"/>
      <c r="M35" s="1976"/>
      <c r="N35" s="1976"/>
      <c r="O35" s="1976"/>
      <c r="P35" s="1976"/>
      <c r="Q35" s="1976"/>
      <c r="R35" s="1976"/>
      <c r="S35" s="1976"/>
      <c r="T35" s="1976"/>
      <c r="U35" s="1976"/>
      <c r="V35" s="1976"/>
      <c r="W35" s="1976"/>
      <c r="X35" s="1976"/>
      <c r="Y35" s="1976"/>
      <c r="Z35" s="1976"/>
      <c r="AA35" s="1976"/>
      <c r="AB35" s="1976"/>
      <c r="AC35" s="1976"/>
      <c r="AD35" s="1976"/>
      <c r="AE35" s="1976"/>
      <c r="AF35" s="89"/>
      <c r="AG35" s="89"/>
    </row>
    <row r="36" spans="1:33" s="92" customFormat="1" ht="18" customHeight="1">
      <c r="A36" s="89"/>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row>
    <row r="37" spans="1:33" s="92" customFormat="1" ht="18" customHeight="1">
      <c r="A37" s="89"/>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row>
    <row r="38" spans="1:33" s="92" customFormat="1" ht="18" customHeight="1">
      <c r="A38" s="89"/>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row>
    <row r="39" spans="1:33" s="92" customFormat="1" ht="18" customHeight="1">
      <c r="A39" s="89"/>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row>
    <row r="40" spans="1:33" s="92" customFormat="1" ht="18" customHeight="1">
      <c r="A40" s="89"/>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row>
    <row r="41" spans="1:33" s="92" customFormat="1" ht="18" customHeight="1">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row>
    <row r="42" spans="1:33" s="92" customFormat="1" ht="18" customHeight="1">
      <c r="A42" s="89"/>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row>
    <row r="43" spans="1:33" s="92" customFormat="1" ht="18" customHeight="1">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row>
    <row r="44" spans="1:33" s="92" customFormat="1" ht="24" customHeight="1"/>
    <row r="45" spans="1:33" s="92" customFormat="1" ht="24" customHeight="1"/>
    <row r="46" spans="1:33" s="92" customFormat="1" ht="24" customHeight="1"/>
    <row r="47" spans="1:33" s="92" customFormat="1" ht="24" customHeight="1"/>
    <row r="48" spans="1:33" s="92" customFormat="1" ht="24" customHeight="1"/>
    <row r="49" s="92" customFormat="1" ht="24" customHeight="1"/>
    <row r="50" s="92" customFormat="1" ht="15.6" customHeight="1"/>
    <row r="51" s="92" customFormat="1" ht="15.6" customHeight="1"/>
    <row r="52" s="92" customFormat="1" ht="15.6" customHeight="1"/>
    <row r="53" s="92" customFormat="1" ht="15.6" customHeight="1"/>
    <row r="54" s="92" customFormat="1" ht="24" customHeight="1"/>
    <row r="55" s="92" customFormat="1" ht="24" customHeight="1"/>
    <row r="56" s="92" customFormat="1" ht="15.6" customHeight="1"/>
    <row r="57" s="92" customFormat="1" ht="15.6" customHeight="1"/>
    <row r="58" s="92" customFormat="1" ht="46.5" customHeight="1"/>
    <row r="59" s="92" customFormat="1" ht="15.6" customHeight="1"/>
    <row r="60" s="92" customFormat="1" ht="15.6" customHeight="1"/>
    <row r="61" s="92" customFormat="1" ht="15.6" customHeight="1"/>
    <row r="62" s="92" customFormat="1" ht="15.6" customHeight="1"/>
    <row r="63" s="92" customFormat="1" ht="15.6" customHeight="1"/>
    <row r="64" s="92" customFormat="1" ht="15.6" customHeight="1"/>
    <row r="65" s="92" customFormat="1" ht="15.6" customHeight="1"/>
    <row r="66" s="92" customFormat="1" ht="15.6" customHeight="1"/>
    <row r="67" s="92" customFormat="1" ht="15.6" customHeight="1"/>
    <row r="68" s="92" customFormat="1" ht="15.6" customHeight="1"/>
    <row r="69" s="92" customFormat="1" ht="15.6" customHeight="1"/>
    <row r="70" s="92" customFormat="1" ht="15.6" customHeight="1"/>
    <row r="71" s="92" customFormat="1" ht="24" customHeight="1"/>
    <row r="72" s="92" customFormat="1" ht="72" customHeight="1"/>
    <row r="73" s="92" customFormat="1" ht="15.6" customHeight="1"/>
    <row r="74" s="92" customFormat="1" ht="15.6" customHeight="1"/>
    <row r="75" s="92" customFormat="1" ht="15.6" customHeight="1"/>
    <row r="76" s="92" customFormat="1" ht="15.6" customHeight="1"/>
    <row r="77" s="92" customFormat="1" ht="15.6" customHeight="1"/>
    <row r="78" s="92" customFormat="1" ht="15.6" customHeight="1"/>
    <row r="79" s="92" customFormat="1" ht="13.5" customHeight="1"/>
    <row r="80" s="92" customFormat="1" ht="54" customHeight="1"/>
    <row r="81" spans="1:33" s="92" customFormat="1" ht="36" customHeight="1"/>
    <row r="82" spans="1:33" s="97" customFormat="1" ht="36" customHeight="1">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row>
    <row r="83" spans="1:33" s="92" customFormat="1"/>
    <row r="84" spans="1:33" s="92" customFormat="1" ht="13.5" customHeight="1"/>
    <row r="85" spans="1:33" s="92" customFormat="1" ht="13.5" customHeight="1"/>
    <row r="86" spans="1:33" s="92" customFormat="1" ht="13.5" customHeight="1"/>
    <row r="87" spans="1:33" s="92" customFormat="1" ht="13.5" customHeight="1"/>
    <row r="88" spans="1:33" s="92" customFormat="1" ht="13.5" customHeight="1"/>
    <row r="89" spans="1:33" s="92" customFormat="1" ht="13.5" customHeight="1"/>
    <row r="90" spans="1:33" s="92" customFormat="1" ht="13.5" customHeight="1"/>
    <row r="91" spans="1:33" s="92" customFormat="1" ht="13.5" customHeight="1"/>
    <row r="92" spans="1:33" s="92" customFormat="1" ht="27" customHeight="1"/>
    <row r="93" spans="1:33" s="92" customFormat="1" ht="13.5" customHeight="1"/>
    <row r="94" spans="1:33" s="92" customFormat="1" ht="13.5" customHeight="1"/>
    <row r="95" spans="1:33" s="92" customFormat="1" ht="13.5" customHeight="1"/>
    <row r="96" spans="1:33" s="92" customFormat="1" ht="13.5" customHeight="1"/>
    <row r="97" s="92" customFormat="1" ht="13.5" customHeight="1"/>
    <row r="98" s="92" customFormat="1"/>
    <row r="99" s="92" customFormat="1" ht="13.5" customHeight="1"/>
    <row r="100" s="92" customFormat="1" ht="13.5" customHeight="1"/>
    <row r="101" s="92" customFormat="1" ht="13.5" customHeight="1"/>
    <row r="102" s="92" customFormat="1" ht="13.5" customHeight="1"/>
    <row r="103" s="92" customFormat="1" ht="13.5" customHeight="1"/>
    <row r="104" s="92" customFormat="1" ht="13.5" customHeight="1"/>
    <row r="105" s="92" customFormat="1" ht="13.5" customHeight="1"/>
    <row r="106" s="92" customFormat="1" ht="13.5" customHeight="1"/>
    <row r="107" s="92" customFormat="1" ht="13.5" customHeight="1"/>
    <row r="108" s="92" customFormat="1" ht="13.5" customHeight="1"/>
    <row r="109" s="92" customFormat="1" ht="13.5" customHeight="1"/>
    <row r="110" s="92" customFormat="1" ht="13.5" customHeight="1"/>
    <row r="111" s="92" customFormat="1" ht="27" customHeight="1"/>
    <row r="112" s="92" customFormat="1" ht="13.5" customHeight="1"/>
    <row r="113" s="92" customFormat="1" ht="27" customHeight="1"/>
    <row r="114" s="92" customFormat="1" ht="13.5" customHeight="1"/>
    <row r="115" s="92" customFormat="1" ht="13.5" customHeight="1"/>
    <row r="116" s="92" customFormat="1" ht="13.5" customHeight="1"/>
    <row r="117" s="92" customFormat="1" ht="13.5" customHeight="1"/>
    <row r="118" s="92" customFormat="1" ht="13.5" customHeight="1"/>
    <row r="119" s="92" customFormat="1" ht="13.5" customHeight="1"/>
    <row r="120" s="92" customFormat="1" ht="13.5" customHeight="1"/>
    <row r="121" s="92" customFormat="1" ht="13.5" customHeight="1"/>
    <row r="122" s="92" customFormat="1" ht="13.5" customHeight="1"/>
    <row r="123" s="92" customFormat="1" ht="27" customHeight="1"/>
    <row r="124" s="92" customFormat="1" ht="27" customHeight="1"/>
    <row r="127" s="92" customFormat="1"/>
    <row r="128" s="92" customFormat="1"/>
    <row r="145" s="92" customFormat="1" ht="40.5" customHeight="1"/>
    <row r="173" s="92" customFormat="1" ht="13.5" customHeight="1"/>
    <row r="188" s="92" customFormat="1" ht="13.5" customHeight="1"/>
    <row r="197" s="92" customFormat="1" ht="40.5" customHeight="1"/>
    <row r="198" s="92" customFormat="1" ht="40.5" customHeight="1"/>
  </sheetData>
  <mergeCells count="63">
    <mergeCell ref="B22:AG23"/>
    <mergeCell ref="A2:AG2"/>
    <mergeCell ref="A4:AG5"/>
    <mergeCell ref="A7:G7"/>
    <mergeCell ref="V9:AG9"/>
    <mergeCell ref="U10:AF10"/>
    <mergeCell ref="U11:AF11"/>
    <mergeCell ref="V12:AG12"/>
    <mergeCell ref="U13:AF13"/>
    <mergeCell ref="U14:AF14"/>
    <mergeCell ref="B17:AG18"/>
    <mergeCell ref="B19:AG19"/>
    <mergeCell ref="B26:AG27"/>
    <mergeCell ref="B31:D31"/>
    <mergeCell ref="E31:G31"/>
    <mergeCell ref="H31:J31"/>
    <mergeCell ref="K31:M31"/>
    <mergeCell ref="N31:P31"/>
    <mergeCell ref="Q31:S31"/>
    <mergeCell ref="T31:V31"/>
    <mergeCell ref="W31:Y31"/>
    <mergeCell ref="Z31:AB31"/>
    <mergeCell ref="AC31:AE31"/>
    <mergeCell ref="B32:D32"/>
    <mergeCell ref="E32:G32"/>
    <mergeCell ref="H32:J32"/>
    <mergeCell ref="K32:M32"/>
    <mergeCell ref="N32:P32"/>
    <mergeCell ref="Q32:S32"/>
    <mergeCell ref="T32:V32"/>
    <mergeCell ref="W32:Y32"/>
    <mergeCell ref="Z32:AB32"/>
    <mergeCell ref="AC32:AE32"/>
    <mergeCell ref="B33:D33"/>
    <mergeCell ref="E33:G33"/>
    <mergeCell ref="H33:J33"/>
    <mergeCell ref="K33:M33"/>
    <mergeCell ref="N33:P33"/>
    <mergeCell ref="Q33:S33"/>
    <mergeCell ref="T33:V33"/>
    <mergeCell ref="W33:Y33"/>
    <mergeCell ref="Z33:AB33"/>
    <mergeCell ref="AC33:AE33"/>
    <mergeCell ref="B34:D34"/>
    <mergeCell ref="E34:G34"/>
    <mergeCell ref="H34:J34"/>
    <mergeCell ref="K34:M34"/>
    <mergeCell ref="N34:P34"/>
    <mergeCell ref="Q34:S34"/>
    <mergeCell ref="T34:V34"/>
    <mergeCell ref="W34:Y34"/>
    <mergeCell ref="Z34:AB34"/>
    <mergeCell ref="AC35:AE35"/>
    <mergeCell ref="AC34:AE34"/>
    <mergeCell ref="Q35:S35"/>
    <mergeCell ref="T35:V35"/>
    <mergeCell ref="W35:Y35"/>
    <mergeCell ref="Z35:AB35"/>
    <mergeCell ref="B35:D35"/>
    <mergeCell ref="E35:G35"/>
    <mergeCell ref="H35:J35"/>
    <mergeCell ref="K35:M35"/>
    <mergeCell ref="N35:P35"/>
  </mergeCells>
  <phoneticPr fontId="3"/>
  <pageMargins left="0.7" right="0.7" top="0.75" bottom="0.75" header="0.3" footer="0.3"/>
  <pageSetup paperSize="9" orientation="portrait" r:id="rId1"/>
  <rowBreaks count="1" manualBreakCount="1">
    <brk id="28"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14ED4-2B50-4EE7-9C84-EB8A1312F877}">
  <sheetPr>
    <tabColor rgb="FFCCFFCC"/>
  </sheetPr>
  <dimension ref="A1:J48"/>
  <sheetViews>
    <sheetView view="pageBreakPreview" zoomScaleNormal="70" zoomScaleSheetLayoutView="100" workbookViewId="0">
      <selection activeCell="D34" sqref="D34:D39"/>
    </sheetView>
  </sheetViews>
  <sheetFormatPr defaultRowHeight="13.5"/>
  <cols>
    <col min="1" max="1" width="2.625" customWidth="1"/>
    <col min="2" max="2" width="3.625" style="875" customWidth="1"/>
    <col min="3" max="3" width="10.625" style="875" customWidth="1"/>
    <col min="4" max="4" width="45.625" customWidth="1"/>
    <col min="5" max="5" width="10.625" style="875"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437" t="s">
        <v>2102</v>
      </c>
    </row>
    <row r="3" spans="1:10" ht="21">
      <c r="A3" s="876"/>
      <c r="D3" s="2004" t="s">
        <v>2101</v>
      </c>
      <c r="E3" s="2004"/>
      <c r="F3" s="2004"/>
      <c r="G3" s="2004"/>
      <c r="H3" s="2004"/>
      <c r="I3" s="2004"/>
    </row>
    <row r="5" spans="1:10" ht="12.95" customHeight="1">
      <c r="B5" s="1983"/>
      <c r="C5" s="1985" t="s">
        <v>2087</v>
      </c>
      <c r="D5" s="1987" t="s">
        <v>2089</v>
      </c>
      <c r="E5" s="1985" t="s">
        <v>2088</v>
      </c>
      <c r="G5" s="1989"/>
      <c r="H5" s="2000" t="s">
        <v>2087</v>
      </c>
      <c r="I5" s="2001" t="s">
        <v>2098</v>
      </c>
      <c r="J5" s="2000" t="s">
        <v>2088</v>
      </c>
    </row>
    <row r="6" spans="1:10" ht="12.95" customHeight="1">
      <c r="B6" s="1984"/>
      <c r="C6" s="1986"/>
      <c r="D6" s="1988"/>
      <c r="E6" s="1986"/>
      <c r="G6" s="1989"/>
      <c r="H6" s="2000"/>
      <c r="I6" s="2001"/>
      <c r="J6" s="2000"/>
    </row>
    <row r="7" spans="1:10" ht="12.95" customHeight="1">
      <c r="B7" s="1983" t="s">
        <v>1351</v>
      </c>
      <c r="C7" s="1993" t="s">
        <v>30</v>
      </c>
      <c r="D7" s="1996" t="s">
        <v>2115</v>
      </c>
      <c r="E7" s="1993" t="s">
        <v>30</v>
      </c>
      <c r="G7" s="1989"/>
      <c r="H7" s="2000"/>
      <c r="I7" s="2001"/>
      <c r="J7" s="2000"/>
    </row>
    <row r="8" spans="1:10" ht="12.95" customHeight="1">
      <c r="B8" s="1992"/>
      <c r="C8" s="1994"/>
      <c r="D8" s="1997"/>
      <c r="E8" s="1994"/>
      <c r="G8" s="1989" t="s">
        <v>2100</v>
      </c>
      <c r="H8" s="1990" t="s">
        <v>30</v>
      </c>
      <c r="I8" s="1999" t="s">
        <v>2099</v>
      </c>
      <c r="J8" s="1990" t="s">
        <v>30</v>
      </c>
    </row>
    <row r="9" spans="1:10" ht="12.95" customHeight="1">
      <c r="B9" s="1992"/>
      <c r="C9" s="1994"/>
      <c r="D9" s="1997"/>
      <c r="E9" s="1994"/>
      <c r="G9" s="1989"/>
      <c r="H9" s="1990"/>
      <c r="I9" s="1999"/>
      <c r="J9" s="1990"/>
    </row>
    <row r="10" spans="1:10" ht="12.95" customHeight="1">
      <c r="B10" s="1984"/>
      <c r="C10" s="1995"/>
      <c r="D10" s="1998"/>
      <c r="E10" s="1995"/>
      <c r="G10" s="1989"/>
      <c r="H10" s="1990"/>
      <c r="I10" s="1999"/>
      <c r="J10" s="1990"/>
    </row>
    <row r="11" spans="1:10" ht="12.95" customHeight="1">
      <c r="B11" s="1989" t="s">
        <v>1352</v>
      </c>
      <c r="C11" s="1990" t="s">
        <v>30</v>
      </c>
      <c r="D11" s="1991" t="s">
        <v>2116</v>
      </c>
      <c r="E11" s="1990" t="s">
        <v>30</v>
      </c>
      <c r="I11" s="877"/>
    </row>
    <row r="12" spans="1:10" ht="12.95" customHeight="1">
      <c r="B12" s="1989"/>
      <c r="C12" s="1990"/>
      <c r="D12" s="1991"/>
      <c r="E12" s="1990"/>
      <c r="G12" s="1983"/>
      <c r="H12" s="1985" t="s">
        <v>2087</v>
      </c>
      <c r="I12" s="1987" t="s">
        <v>2105</v>
      </c>
      <c r="J12" s="1985" t="s">
        <v>2088</v>
      </c>
    </row>
    <row r="13" spans="1:10" ht="12.95" customHeight="1">
      <c r="B13" s="1989"/>
      <c r="C13" s="1990"/>
      <c r="D13" s="1991"/>
      <c r="E13" s="1990"/>
      <c r="G13" s="1984"/>
      <c r="H13" s="1986"/>
      <c r="I13" s="1988"/>
      <c r="J13" s="1986"/>
    </row>
    <row r="14" spans="1:10" ht="12.95" customHeight="1">
      <c r="B14" s="1989"/>
      <c r="C14" s="1990"/>
      <c r="D14" s="1991"/>
      <c r="E14" s="1990"/>
      <c r="G14" s="1983" t="s">
        <v>2103</v>
      </c>
      <c r="H14" s="1993" t="s">
        <v>30</v>
      </c>
      <c r="I14" s="1996" t="s">
        <v>2117</v>
      </c>
      <c r="J14" s="1993" t="s">
        <v>30</v>
      </c>
    </row>
    <row r="15" spans="1:10" s="878" customFormat="1" ht="12.95" customHeight="1">
      <c r="B15" s="879"/>
      <c r="C15" s="880"/>
      <c r="D15" s="881"/>
      <c r="E15" s="880"/>
      <c r="G15" s="1992"/>
      <c r="H15" s="1994"/>
      <c r="I15" s="1997"/>
      <c r="J15" s="1994"/>
    </row>
    <row r="16" spans="1:10" s="878" customFormat="1" ht="12.95" customHeight="1">
      <c r="B16" s="1983"/>
      <c r="C16" s="1985" t="s">
        <v>2087</v>
      </c>
      <c r="D16" s="1987" t="s">
        <v>2090</v>
      </c>
      <c r="E16" s="1985" t="s">
        <v>2088</v>
      </c>
      <c r="G16" s="1992"/>
      <c r="H16" s="1994"/>
      <c r="I16" s="1997"/>
      <c r="J16" s="1994"/>
    </row>
    <row r="17" spans="2:10" s="878" customFormat="1" ht="12.95" customHeight="1">
      <c r="B17" s="1984"/>
      <c r="C17" s="1986"/>
      <c r="D17" s="1988"/>
      <c r="E17" s="1986"/>
      <c r="G17" s="1984"/>
      <c r="H17" s="1995"/>
      <c r="I17" s="1998"/>
      <c r="J17" s="1995"/>
    </row>
    <row r="18" spans="2:10" s="878" customFormat="1" ht="12.95" customHeight="1">
      <c r="B18" s="1983" t="s">
        <v>1353</v>
      </c>
      <c r="C18" s="1993" t="s">
        <v>30</v>
      </c>
      <c r="D18" s="1996" t="s">
        <v>2117</v>
      </c>
      <c r="E18" s="1993" t="s">
        <v>30</v>
      </c>
      <c r="G18" s="1989" t="s">
        <v>2104</v>
      </c>
      <c r="H18" s="1990" t="s">
        <v>30</v>
      </c>
      <c r="I18" s="1991" t="s">
        <v>2118</v>
      </c>
      <c r="J18" s="1990" t="s">
        <v>30</v>
      </c>
    </row>
    <row r="19" spans="2:10" s="878" customFormat="1" ht="12.95" customHeight="1">
      <c r="B19" s="1992"/>
      <c r="C19" s="1994"/>
      <c r="D19" s="1997"/>
      <c r="E19" s="1994"/>
      <c r="G19" s="1989"/>
      <c r="H19" s="1990"/>
      <c r="I19" s="1991"/>
      <c r="J19" s="1990"/>
    </row>
    <row r="20" spans="2:10" s="878" customFormat="1" ht="12.95" customHeight="1">
      <c r="B20" s="1992"/>
      <c r="C20" s="1994"/>
      <c r="D20" s="1997"/>
      <c r="E20" s="1994"/>
      <c r="G20" s="1989"/>
      <c r="H20" s="1990"/>
      <c r="I20" s="1991"/>
      <c r="J20" s="1990"/>
    </row>
    <row r="21" spans="2:10" s="878" customFormat="1" ht="12.95" customHeight="1">
      <c r="B21" s="1984"/>
      <c r="C21" s="1995"/>
      <c r="D21" s="1998"/>
      <c r="E21" s="1995"/>
      <c r="G21" s="1989"/>
      <c r="H21" s="1990"/>
      <c r="I21" s="1991"/>
      <c r="J21" s="1990"/>
    </row>
    <row r="22" spans="2:10" s="878" customFormat="1" ht="12.95" customHeight="1">
      <c r="B22" s="1989" t="s">
        <v>2091</v>
      </c>
      <c r="C22" s="1990" t="s">
        <v>30</v>
      </c>
      <c r="D22" s="1991" t="s">
        <v>2118</v>
      </c>
      <c r="E22" s="1990" t="s">
        <v>30</v>
      </c>
      <c r="G22" s="1989" t="s">
        <v>2106</v>
      </c>
      <c r="H22" s="1990" t="s">
        <v>30</v>
      </c>
      <c r="I22" s="1991" t="s">
        <v>2122</v>
      </c>
      <c r="J22" s="1990" t="s">
        <v>30</v>
      </c>
    </row>
    <row r="23" spans="2:10" s="878" customFormat="1" ht="12.95" customHeight="1">
      <c r="B23" s="1989"/>
      <c r="C23" s="1990"/>
      <c r="D23" s="1991"/>
      <c r="E23" s="1990"/>
      <c r="G23" s="1989"/>
      <c r="H23" s="1990"/>
      <c r="I23" s="1991"/>
      <c r="J23" s="1990"/>
    </row>
    <row r="24" spans="2:10" s="878" customFormat="1" ht="12.95" customHeight="1">
      <c r="B24" s="1989"/>
      <c r="C24" s="1990"/>
      <c r="D24" s="1991"/>
      <c r="E24" s="1990"/>
      <c r="G24" s="1989"/>
      <c r="H24" s="1990"/>
      <c r="I24" s="1991"/>
      <c r="J24" s="1990"/>
    </row>
    <row r="25" spans="2:10" s="878" customFormat="1" ht="12.95" customHeight="1">
      <c r="B25" s="1989"/>
      <c r="C25" s="1990"/>
      <c r="D25" s="1991"/>
      <c r="E25" s="1990"/>
      <c r="G25" s="1989"/>
      <c r="H25" s="1990"/>
      <c r="I25" s="1991"/>
      <c r="J25" s="1990"/>
    </row>
    <row r="26" spans="2:10" s="878" customFormat="1" ht="12.95" customHeight="1">
      <c r="B26" s="879"/>
      <c r="C26" s="880"/>
      <c r="D26" s="881"/>
      <c r="E26" s="880"/>
      <c r="G26" s="1989"/>
      <c r="H26" s="1990"/>
      <c r="I26" s="1991"/>
      <c r="J26" s="1990"/>
    </row>
    <row r="27" spans="2:10" s="878" customFormat="1" ht="12.95" customHeight="1">
      <c r="B27" s="1983"/>
      <c r="C27" s="1985" t="s">
        <v>2087</v>
      </c>
      <c r="D27" s="1987" t="s">
        <v>2092</v>
      </c>
      <c r="E27" s="1985" t="s">
        <v>2088</v>
      </c>
    </row>
    <row r="28" spans="2:10" s="878" customFormat="1" ht="12.95" customHeight="1">
      <c r="B28" s="1984"/>
      <c r="C28" s="1986"/>
      <c r="D28" s="1988"/>
      <c r="E28" s="1986"/>
      <c r="G28" s="1989"/>
      <c r="H28" s="2000" t="s">
        <v>2087</v>
      </c>
      <c r="I28" s="2001" t="s">
        <v>2108</v>
      </c>
      <c r="J28" s="2000" t="s">
        <v>2088</v>
      </c>
    </row>
    <row r="29" spans="2:10" s="878" customFormat="1" ht="12.95" customHeight="1">
      <c r="B29" s="1983" t="s">
        <v>2093</v>
      </c>
      <c r="C29" s="1993" t="s">
        <v>30</v>
      </c>
      <c r="D29" s="1996" t="s">
        <v>2119</v>
      </c>
      <c r="E29" s="1993" t="s">
        <v>30</v>
      </c>
      <c r="G29" s="1989"/>
      <c r="H29" s="2000"/>
      <c r="I29" s="2001"/>
      <c r="J29" s="2000"/>
    </row>
    <row r="30" spans="2:10" s="878" customFormat="1" ht="12.95" customHeight="1">
      <c r="B30" s="1992"/>
      <c r="C30" s="1994"/>
      <c r="D30" s="1997"/>
      <c r="E30" s="1994"/>
      <c r="G30" s="1989" t="s">
        <v>2107</v>
      </c>
      <c r="H30" s="1990" t="s">
        <v>30</v>
      </c>
      <c r="I30" s="1999" t="s">
        <v>2109</v>
      </c>
      <c r="J30" s="1990" t="s">
        <v>30</v>
      </c>
    </row>
    <row r="31" spans="2:10" s="878" customFormat="1" ht="12.95" customHeight="1">
      <c r="B31" s="1992"/>
      <c r="C31" s="1994"/>
      <c r="D31" s="1997"/>
      <c r="E31" s="1994"/>
      <c r="G31" s="1989"/>
      <c r="H31" s="1990"/>
      <c r="I31" s="1999"/>
      <c r="J31" s="1990"/>
    </row>
    <row r="32" spans="2:10" s="878" customFormat="1" ht="12.95" customHeight="1">
      <c r="B32" s="1992"/>
      <c r="C32" s="1994"/>
      <c r="D32" s="1997"/>
      <c r="E32" s="1994"/>
      <c r="G32" s="1989"/>
      <c r="H32" s="1990"/>
      <c r="I32" s="1999"/>
      <c r="J32" s="1990"/>
    </row>
    <row r="33" spans="2:10" s="878" customFormat="1" ht="12.95" customHeight="1">
      <c r="B33" s="1984"/>
      <c r="C33" s="1995"/>
      <c r="D33" s="1998"/>
      <c r="E33" s="1995"/>
      <c r="G33" s="2002" t="s">
        <v>2110</v>
      </c>
      <c r="H33" s="1990" t="s">
        <v>30</v>
      </c>
      <c r="I33" s="2003" t="s">
        <v>2111</v>
      </c>
      <c r="J33" s="1990" t="s">
        <v>30</v>
      </c>
    </row>
    <row r="34" spans="2:10" s="878" customFormat="1" ht="12.95" customHeight="1">
      <c r="B34" s="1989" t="s">
        <v>2094</v>
      </c>
      <c r="C34" s="1990" t="s">
        <v>30</v>
      </c>
      <c r="D34" s="1991" t="s">
        <v>2120</v>
      </c>
      <c r="E34" s="1990" t="s">
        <v>30</v>
      </c>
      <c r="G34" s="2002"/>
      <c r="H34" s="1990"/>
      <c r="I34" s="2003"/>
      <c r="J34" s="1990"/>
    </row>
    <row r="35" spans="2:10" s="878" customFormat="1" ht="12.95" customHeight="1">
      <c r="B35" s="1989"/>
      <c r="C35" s="1990"/>
      <c r="D35" s="1991"/>
      <c r="E35" s="1990"/>
      <c r="G35" s="1989" t="s">
        <v>2113</v>
      </c>
      <c r="H35" s="1990" t="s">
        <v>30</v>
      </c>
      <c r="I35" s="1991" t="s">
        <v>2121</v>
      </c>
      <c r="J35" s="1990" t="s">
        <v>30</v>
      </c>
    </row>
    <row r="36" spans="2:10" s="878" customFormat="1" ht="12.95" customHeight="1">
      <c r="B36" s="1989"/>
      <c r="C36" s="1990"/>
      <c r="D36" s="1991"/>
      <c r="E36" s="1990"/>
      <c r="G36" s="1989"/>
      <c r="H36" s="1990"/>
      <c r="I36" s="1991"/>
      <c r="J36" s="1990"/>
    </row>
    <row r="37" spans="2:10" s="878" customFormat="1" ht="12.95" customHeight="1">
      <c r="B37" s="1989"/>
      <c r="C37" s="1990"/>
      <c r="D37" s="1991"/>
      <c r="E37" s="1990"/>
      <c r="G37" s="1989"/>
      <c r="H37" s="1990"/>
      <c r="I37" s="1991"/>
      <c r="J37" s="1990"/>
    </row>
    <row r="38" spans="2:10" s="878" customFormat="1" ht="12.95" customHeight="1">
      <c r="B38" s="1989"/>
      <c r="C38" s="1990"/>
      <c r="D38" s="1991"/>
      <c r="E38" s="1990"/>
      <c r="G38" s="1989"/>
      <c r="H38" s="1990"/>
      <c r="I38" s="1991"/>
      <c r="J38" s="1990"/>
    </row>
    <row r="39" spans="2:10" s="878" customFormat="1" ht="12.95" customHeight="1">
      <c r="B39" s="1989"/>
      <c r="C39" s="1990"/>
      <c r="D39" s="1991"/>
      <c r="E39" s="1990"/>
      <c r="G39" s="2002" t="s">
        <v>2112</v>
      </c>
      <c r="H39" s="1990" t="s">
        <v>30</v>
      </c>
      <c r="I39" s="2003" t="s">
        <v>2114</v>
      </c>
      <c r="J39" s="1990" t="s">
        <v>30</v>
      </c>
    </row>
    <row r="40" spans="2:10" s="878" customFormat="1" ht="12.95" customHeight="1">
      <c r="B40" s="879"/>
      <c r="C40" s="880"/>
      <c r="D40" s="882"/>
      <c r="E40" s="880"/>
      <c r="G40" s="2002"/>
      <c r="H40" s="1990"/>
      <c r="I40" s="2003"/>
      <c r="J40" s="1990"/>
    </row>
    <row r="41" spans="2:10" s="878" customFormat="1" ht="12.95" customHeight="1">
      <c r="B41" s="1989"/>
      <c r="C41" s="2000" t="s">
        <v>2087</v>
      </c>
      <c r="D41" s="2001" t="s">
        <v>2096</v>
      </c>
      <c r="E41" s="2000" t="s">
        <v>2088</v>
      </c>
    </row>
    <row r="42" spans="2:10" s="878" customFormat="1" ht="12.95" customHeight="1">
      <c r="B42" s="1989"/>
      <c r="C42" s="2000"/>
      <c r="D42" s="2001"/>
      <c r="E42" s="2000"/>
    </row>
    <row r="43" spans="2:10" s="878" customFormat="1" ht="12.95" customHeight="1">
      <c r="B43" s="1989" t="s">
        <v>2095</v>
      </c>
      <c r="C43" s="1990" t="s">
        <v>30</v>
      </c>
      <c r="D43" s="1999" t="s">
        <v>2097</v>
      </c>
      <c r="E43" s="1990" t="s">
        <v>30</v>
      </c>
    </row>
    <row r="44" spans="2:10" s="878" customFormat="1" ht="12.95" customHeight="1">
      <c r="B44" s="1989"/>
      <c r="C44" s="1990"/>
      <c r="D44" s="1999"/>
      <c r="E44" s="1990"/>
    </row>
    <row r="45" spans="2:10" s="878" customFormat="1" ht="12.95" customHeight="1">
      <c r="B45" s="1989"/>
      <c r="C45" s="1990"/>
      <c r="D45" s="1999"/>
      <c r="E45" s="1990"/>
    </row>
    <row r="46" spans="2:10" ht="13.5" customHeight="1"/>
    <row r="47" spans="2:10">
      <c r="B47" s="2005" t="s">
        <v>2123</v>
      </c>
      <c r="C47" s="2005"/>
      <c r="D47" s="2005"/>
      <c r="E47" s="2005"/>
      <c r="F47" s="2005"/>
      <c r="G47" s="2005"/>
      <c r="H47" s="2005"/>
      <c r="I47" s="2005"/>
    </row>
    <row r="48" spans="2:10" ht="35.25" customHeight="1">
      <c r="B48" s="1504" t="s">
        <v>2124</v>
      </c>
      <c r="C48" s="1504"/>
      <c r="D48" s="1504"/>
      <c r="E48" s="1504"/>
      <c r="F48" s="1504"/>
      <c r="G48" s="1504"/>
      <c r="H48" s="1504"/>
      <c r="I48" s="1504"/>
    </row>
  </sheetData>
  <mergeCells count="91">
    <mergeCell ref="D3:I3"/>
    <mergeCell ref="B47:I47"/>
    <mergeCell ref="B48:I48"/>
    <mergeCell ref="H35:H38"/>
    <mergeCell ref="I35:I38"/>
    <mergeCell ref="G30:G32"/>
    <mergeCell ref="H30:H32"/>
    <mergeCell ref="I30:I32"/>
    <mergeCell ref="I22:I26"/>
    <mergeCell ref="G18:G21"/>
    <mergeCell ref="H18:H21"/>
    <mergeCell ref="I18:I21"/>
    <mergeCell ref="B41:B42"/>
    <mergeCell ref="C41:C42"/>
    <mergeCell ref="D41:D42"/>
    <mergeCell ref="E41:E42"/>
    <mergeCell ref="G39:G40"/>
    <mergeCell ref="H39:H40"/>
    <mergeCell ref="I39:I40"/>
    <mergeCell ref="J39:J40"/>
    <mergeCell ref="G35:G38"/>
    <mergeCell ref="G33:G34"/>
    <mergeCell ref="H33:H34"/>
    <mergeCell ref="I33:I34"/>
    <mergeCell ref="J33:J34"/>
    <mergeCell ref="J35:J38"/>
    <mergeCell ref="G28:G29"/>
    <mergeCell ref="H28:H29"/>
    <mergeCell ref="I28:I29"/>
    <mergeCell ref="J28:J29"/>
    <mergeCell ref="J30:J32"/>
    <mergeCell ref="J18:J21"/>
    <mergeCell ref="G22:G26"/>
    <mergeCell ref="H22:H26"/>
    <mergeCell ref="G12:G13"/>
    <mergeCell ref="H12:H13"/>
    <mergeCell ref="I12:I13"/>
    <mergeCell ref="J12:J13"/>
    <mergeCell ref="G14:G17"/>
    <mergeCell ref="H14:H17"/>
    <mergeCell ref="I14:I17"/>
    <mergeCell ref="J14:J17"/>
    <mergeCell ref="J22:J26"/>
    <mergeCell ref="B43:B45"/>
    <mergeCell ref="C43:C45"/>
    <mergeCell ref="D43:D45"/>
    <mergeCell ref="E43:E45"/>
    <mergeCell ref="B29:B33"/>
    <mergeCell ref="C29:C33"/>
    <mergeCell ref="D29:D33"/>
    <mergeCell ref="E29:E33"/>
    <mergeCell ref="B34:B39"/>
    <mergeCell ref="C34:C39"/>
    <mergeCell ref="D34:D39"/>
    <mergeCell ref="E34:E39"/>
    <mergeCell ref="B27:B28"/>
    <mergeCell ref="C27:C28"/>
    <mergeCell ref="D27:D28"/>
    <mergeCell ref="E27:E28"/>
    <mergeCell ref="B22:B25"/>
    <mergeCell ref="C22:C25"/>
    <mergeCell ref="D22:D25"/>
    <mergeCell ref="E22:E25"/>
    <mergeCell ref="B16:B17"/>
    <mergeCell ref="C16:C17"/>
    <mergeCell ref="D16:D17"/>
    <mergeCell ref="E16:E17"/>
    <mergeCell ref="B18:B21"/>
    <mergeCell ref="C18:C21"/>
    <mergeCell ref="D18:D21"/>
    <mergeCell ref="E18:E21"/>
    <mergeCell ref="I8:I10"/>
    <mergeCell ref="G5:G7"/>
    <mergeCell ref="H5:H7"/>
    <mergeCell ref="I5:I7"/>
    <mergeCell ref="J5:J7"/>
    <mergeCell ref="G8:G10"/>
    <mergeCell ref="H8:H10"/>
    <mergeCell ref="J8:J10"/>
    <mergeCell ref="B5:B6"/>
    <mergeCell ref="C5:C6"/>
    <mergeCell ref="D5:D6"/>
    <mergeCell ref="E5:E6"/>
    <mergeCell ref="B11:B14"/>
    <mergeCell ref="C11:C14"/>
    <mergeCell ref="D11:D14"/>
    <mergeCell ref="E11:E14"/>
    <mergeCell ref="B7:B10"/>
    <mergeCell ref="C7:C10"/>
    <mergeCell ref="D7:D10"/>
    <mergeCell ref="E7:E10"/>
  </mergeCells>
  <phoneticPr fontId="3"/>
  <dataValidations count="1">
    <dataValidation type="list" allowBlank="1" showInputMessage="1" showErrorMessage="1" prompt="該当する場合「☑」を選択" sqref="C26 J8 C7 H8 E7 C11 E11 E15 C15 E22 C18 E18 C22 E26 C29 E29 C34 E34 E43 C43 J18 H14 J14 H18 J22 H22 J30 H30 H33 J33 J35 H35 H39 J39" xr:uid="{6F1E5FA7-BA6A-4FAB-A3F0-9AD8F1B4DB4E}">
      <formula1>"□,☑"</formula1>
    </dataValidation>
  </dataValidations>
  <pageMargins left="0.7" right="0.7" top="0.75" bottom="0.75" header="0.3" footer="0.3"/>
  <pageSetup paperSize="9" scale="88" orientation="landscape" r:id="rId1"/>
  <drawing r:id="rId2"/>
  <legacyDrawing r:id="rId3"/>
  <mc:AlternateContent xmlns:mc="http://schemas.openxmlformats.org/markup-compatibility/2006">
    <mc:Choice Requires="x14"/>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AF17B-D03C-4DEC-89C6-8C10661CF0E6}">
  <sheetPr>
    <tabColor rgb="FFCCFFCC"/>
  </sheetPr>
  <dimension ref="A1:J42"/>
  <sheetViews>
    <sheetView view="pageBreakPreview" zoomScale="80" zoomScaleNormal="70" zoomScaleSheetLayoutView="100" workbookViewId="0">
      <selection activeCell="G51" sqref="G51"/>
    </sheetView>
  </sheetViews>
  <sheetFormatPr defaultRowHeight="13.5"/>
  <cols>
    <col min="1" max="1" width="2.625" customWidth="1"/>
    <col min="2" max="2" width="3.625" style="875" customWidth="1"/>
    <col min="3" max="3" width="10.625" style="875" customWidth="1"/>
    <col min="4" max="4" width="45.625" customWidth="1"/>
    <col min="5" max="5" width="10.625" style="875"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437" t="s">
        <v>2126</v>
      </c>
    </row>
    <row r="3" spans="1:10" ht="21">
      <c r="A3" s="876"/>
      <c r="D3" s="2004" t="s">
        <v>2125</v>
      </c>
      <c r="E3" s="2004"/>
      <c r="F3" s="2004"/>
      <c r="G3" s="2004"/>
      <c r="H3" s="2004"/>
      <c r="I3" s="2004"/>
    </row>
    <row r="5" spans="1:10" ht="12.95" customHeight="1">
      <c r="B5" s="1983"/>
      <c r="C5" s="1985" t="s">
        <v>2087</v>
      </c>
      <c r="D5" s="1987" t="s">
        <v>2089</v>
      </c>
      <c r="E5" s="1985" t="s">
        <v>2088</v>
      </c>
      <c r="G5" s="1983"/>
      <c r="H5" s="1985" t="s">
        <v>2087</v>
      </c>
      <c r="I5" s="2006" t="s">
        <v>2096</v>
      </c>
      <c r="J5" s="1985" t="s">
        <v>2088</v>
      </c>
    </row>
    <row r="6" spans="1:10" ht="12.95" customHeight="1">
      <c r="B6" s="1984"/>
      <c r="C6" s="1986"/>
      <c r="D6" s="1988"/>
      <c r="E6" s="1986"/>
      <c r="G6" s="1984"/>
      <c r="H6" s="1986"/>
      <c r="I6" s="2007"/>
      <c r="J6" s="1986"/>
    </row>
    <row r="7" spans="1:10" ht="12.95" customHeight="1">
      <c r="B7" s="1989" t="s">
        <v>1351</v>
      </c>
      <c r="C7" s="1990" t="s">
        <v>30</v>
      </c>
      <c r="D7" s="2009" t="s">
        <v>2127</v>
      </c>
      <c r="E7" s="1990" t="s">
        <v>30</v>
      </c>
      <c r="G7" s="1983" t="s">
        <v>2107</v>
      </c>
      <c r="H7" s="1993" t="s">
        <v>30</v>
      </c>
      <c r="I7" s="2010" t="s">
        <v>2139</v>
      </c>
      <c r="J7" s="1993" t="s">
        <v>30</v>
      </c>
    </row>
    <row r="8" spans="1:10" ht="12.95" customHeight="1">
      <c r="B8" s="1989"/>
      <c r="C8" s="1990"/>
      <c r="D8" s="2009"/>
      <c r="E8" s="1990"/>
      <c r="G8" s="1984"/>
      <c r="H8" s="1995"/>
      <c r="I8" s="2013"/>
      <c r="J8" s="1995"/>
    </row>
    <row r="9" spans="1:10" ht="12.95" customHeight="1">
      <c r="B9" s="1989" t="s">
        <v>1352</v>
      </c>
      <c r="C9" s="1990" t="s">
        <v>30</v>
      </c>
      <c r="D9" s="2009" t="s">
        <v>2128</v>
      </c>
      <c r="E9" s="1990" t="s">
        <v>30</v>
      </c>
      <c r="G9" s="883"/>
      <c r="H9" s="884"/>
      <c r="I9" s="886"/>
      <c r="J9" s="884"/>
    </row>
    <row r="10" spans="1:10" ht="12.95" customHeight="1">
      <c r="B10" s="1989"/>
      <c r="C10" s="1990"/>
      <c r="D10" s="2009"/>
      <c r="E10" s="1990"/>
      <c r="G10" s="1983"/>
      <c r="H10" s="1985" t="s">
        <v>2087</v>
      </c>
      <c r="I10" s="2001" t="s">
        <v>2098</v>
      </c>
      <c r="J10" s="1985" t="s">
        <v>2088</v>
      </c>
    </row>
    <row r="11" spans="1:10" ht="12.95" customHeight="1">
      <c r="B11" s="1989" t="s">
        <v>1353</v>
      </c>
      <c r="C11" s="1990" t="s">
        <v>30</v>
      </c>
      <c r="D11" s="2009" t="s">
        <v>2129</v>
      </c>
      <c r="E11" s="1990" t="s">
        <v>30</v>
      </c>
      <c r="G11" s="1992"/>
      <c r="H11" s="2014"/>
      <c r="I11" s="2001"/>
      <c r="J11" s="2014"/>
    </row>
    <row r="12" spans="1:10" ht="12.95" customHeight="1">
      <c r="B12" s="1989"/>
      <c r="C12" s="1990"/>
      <c r="D12" s="2009"/>
      <c r="E12" s="1990"/>
      <c r="G12" s="1984"/>
      <c r="H12" s="1986"/>
      <c r="I12" s="2001"/>
      <c r="J12" s="1986"/>
    </row>
    <row r="13" spans="1:10" ht="12.95" customHeight="1">
      <c r="B13" s="1989" t="s">
        <v>2091</v>
      </c>
      <c r="C13" s="1990" t="s">
        <v>30</v>
      </c>
      <c r="D13" s="2009" t="s">
        <v>2130</v>
      </c>
      <c r="E13" s="1990" t="s">
        <v>30</v>
      </c>
      <c r="G13" s="1989" t="s">
        <v>2110</v>
      </c>
      <c r="H13" s="1990" t="s">
        <v>30</v>
      </c>
      <c r="I13" s="2009" t="s">
        <v>2140</v>
      </c>
      <c r="J13" s="1990" t="s">
        <v>30</v>
      </c>
    </row>
    <row r="14" spans="1:10" ht="12.95" customHeight="1">
      <c r="B14" s="1989"/>
      <c r="C14" s="1990"/>
      <c r="D14" s="2009"/>
      <c r="E14" s="1990"/>
      <c r="G14" s="1989"/>
      <c r="H14" s="1990"/>
      <c r="I14" s="2009"/>
      <c r="J14" s="1990"/>
    </row>
    <row r="15" spans="1:10" s="878" customFormat="1" ht="12.95" customHeight="1">
      <c r="B15" s="879"/>
      <c r="C15" s="880"/>
      <c r="D15" s="881"/>
      <c r="E15" s="880"/>
      <c r="G15" s="883"/>
      <c r="H15" s="884"/>
      <c r="I15" s="886"/>
      <c r="J15" s="884"/>
    </row>
    <row r="16" spans="1:10" s="878" customFormat="1" ht="12.95" customHeight="1">
      <c r="B16" s="1983"/>
      <c r="C16" s="1985" t="s">
        <v>2087</v>
      </c>
      <c r="D16" s="1987" t="s">
        <v>2090</v>
      </c>
      <c r="E16" s="1985" t="s">
        <v>2088</v>
      </c>
      <c r="G16" s="1983"/>
      <c r="H16" s="1985" t="s">
        <v>2087</v>
      </c>
      <c r="I16" s="1987" t="s">
        <v>2105</v>
      </c>
      <c r="J16" s="1985" t="s">
        <v>2088</v>
      </c>
    </row>
    <row r="17" spans="2:10" s="878" customFormat="1" ht="12.95" customHeight="1">
      <c r="B17" s="1984"/>
      <c r="C17" s="1986"/>
      <c r="D17" s="1988"/>
      <c r="E17" s="1986"/>
      <c r="G17" s="1984"/>
      <c r="H17" s="1986"/>
      <c r="I17" s="1988"/>
      <c r="J17" s="1986"/>
    </row>
    <row r="18" spans="2:10" s="878" customFormat="1" ht="12.95" customHeight="1">
      <c r="B18" s="1989" t="s">
        <v>2093</v>
      </c>
      <c r="C18" s="1990" t="s">
        <v>30</v>
      </c>
      <c r="D18" s="2009" t="s">
        <v>2131</v>
      </c>
      <c r="E18" s="1990" t="s">
        <v>30</v>
      </c>
      <c r="G18" s="1983" t="s">
        <v>2113</v>
      </c>
      <c r="H18" s="1993" t="s">
        <v>30</v>
      </c>
      <c r="I18" s="2010" t="s">
        <v>2141</v>
      </c>
      <c r="J18" s="1993" t="s">
        <v>30</v>
      </c>
    </row>
    <row r="19" spans="2:10" s="878" customFormat="1" ht="12.95" customHeight="1">
      <c r="B19" s="1989"/>
      <c r="C19" s="1990"/>
      <c r="D19" s="2009"/>
      <c r="E19" s="1990"/>
      <c r="G19" s="1992"/>
      <c r="H19" s="1994"/>
      <c r="I19" s="2011"/>
      <c r="J19" s="1994"/>
    </row>
    <row r="20" spans="2:10" s="878" customFormat="1" ht="12.95" customHeight="1">
      <c r="B20" s="1983" t="s">
        <v>2094</v>
      </c>
      <c r="C20" s="1993" t="s">
        <v>30</v>
      </c>
      <c r="D20" s="2010" t="s">
        <v>2132</v>
      </c>
      <c r="E20" s="1993" t="s">
        <v>30</v>
      </c>
      <c r="G20" s="1984"/>
      <c r="H20" s="1995"/>
      <c r="I20" s="2012"/>
      <c r="J20" s="1995"/>
    </row>
    <row r="21" spans="2:10" s="878" customFormat="1" ht="12.95" customHeight="1">
      <c r="B21" s="1992"/>
      <c r="C21" s="1994"/>
      <c r="D21" s="2011"/>
      <c r="E21" s="1994"/>
      <c r="G21" s="1983" t="s">
        <v>2112</v>
      </c>
      <c r="H21" s="1993" t="s">
        <v>30</v>
      </c>
      <c r="I21" s="2010" t="s">
        <v>2142</v>
      </c>
      <c r="J21" s="1993" t="s">
        <v>30</v>
      </c>
    </row>
    <row r="22" spans="2:10" s="878" customFormat="1" ht="12.95" customHeight="1">
      <c r="B22" s="1984"/>
      <c r="C22" s="1995"/>
      <c r="D22" s="2012"/>
      <c r="E22" s="1995"/>
      <c r="G22" s="1992"/>
      <c r="H22" s="1994"/>
      <c r="I22" s="2011"/>
      <c r="J22" s="1994"/>
    </row>
    <row r="23" spans="2:10" s="878" customFormat="1" ht="12.95" customHeight="1">
      <c r="B23" s="1983" t="s">
        <v>2095</v>
      </c>
      <c r="C23" s="1993" t="s">
        <v>30</v>
      </c>
      <c r="D23" s="2010" t="s">
        <v>2133</v>
      </c>
      <c r="E23" s="1993" t="s">
        <v>30</v>
      </c>
      <c r="G23" s="1984"/>
      <c r="H23" s="1995"/>
      <c r="I23" s="2012"/>
      <c r="J23" s="1995"/>
    </row>
    <row r="24" spans="2:10" s="878" customFormat="1" ht="12.95" customHeight="1">
      <c r="B24" s="1992"/>
      <c r="C24" s="1994"/>
      <c r="D24" s="2011"/>
      <c r="E24" s="1994"/>
      <c r="G24" s="883"/>
      <c r="H24" s="884"/>
      <c r="I24" s="885"/>
      <c r="J24" s="884"/>
    </row>
    <row r="25" spans="2:10" s="878" customFormat="1" ht="12.95" customHeight="1">
      <c r="B25" s="1984"/>
      <c r="C25" s="1995"/>
      <c r="D25" s="2012"/>
      <c r="E25" s="1995"/>
      <c r="G25" s="1989"/>
      <c r="H25" s="2000" t="s">
        <v>2087</v>
      </c>
      <c r="I25" s="2001" t="s">
        <v>2108</v>
      </c>
      <c r="J25" s="2000" t="s">
        <v>2088</v>
      </c>
    </row>
    <row r="26" spans="2:10" s="878" customFormat="1" ht="12.95" customHeight="1">
      <c r="B26" s="1989" t="s">
        <v>2100</v>
      </c>
      <c r="C26" s="1990" t="s">
        <v>30</v>
      </c>
      <c r="D26" s="2009" t="s">
        <v>2134</v>
      </c>
      <c r="E26" s="1990" t="s">
        <v>30</v>
      </c>
      <c r="G26" s="1989"/>
      <c r="H26" s="2000"/>
      <c r="I26" s="2001"/>
      <c r="J26" s="2000"/>
    </row>
    <row r="27" spans="2:10" s="878" customFormat="1" ht="12.95" customHeight="1">
      <c r="B27" s="1989"/>
      <c r="C27" s="1990"/>
      <c r="D27" s="2009"/>
      <c r="E27" s="1990"/>
      <c r="G27" s="1983" t="s">
        <v>2143</v>
      </c>
      <c r="H27" s="1993" t="s">
        <v>30</v>
      </c>
      <c r="I27" s="2010" t="s">
        <v>2109</v>
      </c>
      <c r="J27" s="1993" t="s">
        <v>30</v>
      </c>
    </row>
    <row r="28" spans="2:10" s="878" customFormat="1" ht="12.95" customHeight="1">
      <c r="B28" s="1989" t="s">
        <v>2103</v>
      </c>
      <c r="C28" s="1990" t="s">
        <v>30</v>
      </c>
      <c r="D28" s="2009" t="s">
        <v>2135</v>
      </c>
      <c r="E28" s="1990" t="s">
        <v>30</v>
      </c>
      <c r="G28" s="1992"/>
      <c r="H28" s="1994"/>
      <c r="I28" s="2011"/>
      <c r="J28" s="1994"/>
    </row>
    <row r="29" spans="2:10" s="878" customFormat="1" ht="12.95" customHeight="1">
      <c r="B29" s="1989"/>
      <c r="C29" s="1990"/>
      <c r="D29" s="2009"/>
      <c r="E29" s="1990"/>
      <c r="G29" s="1984"/>
      <c r="H29" s="1995"/>
      <c r="I29" s="2012"/>
      <c r="J29" s="1995"/>
    </row>
    <row r="30" spans="2:10" s="878" customFormat="1" ht="12.95" customHeight="1">
      <c r="B30" s="879"/>
      <c r="C30" s="880"/>
      <c r="D30" s="881"/>
      <c r="E30" s="880"/>
      <c r="G30" s="2002" t="s">
        <v>2144</v>
      </c>
      <c r="H30" s="1990" t="s">
        <v>30</v>
      </c>
      <c r="I30" s="2003" t="s">
        <v>2111</v>
      </c>
      <c r="J30" s="1990" t="s">
        <v>30</v>
      </c>
    </row>
    <row r="31" spans="2:10" s="878" customFormat="1" ht="12.95" customHeight="1">
      <c r="B31" s="1983"/>
      <c r="C31" s="1985" t="s">
        <v>2087</v>
      </c>
      <c r="D31" s="1987" t="s">
        <v>2092</v>
      </c>
      <c r="E31" s="1985" t="s">
        <v>2088</v>
      </c>
      <c r="G31" s="2002"/>
      <c r="H31" s="1990"/>
      <c r="I31" s="2003"/>
      <c r="J31" s="1990"/>
    </row>
    <row r="32" spans="2:10" s="878" customFormat="1" ht="12.95" customHeight="1">
      <c r="B32" s="1984"/>
      <c r="C32" s="1986"/>
      <c r="D32" s="1988"/>
      <c r="E32" s="1986"/>
      <c r="G32" s="2002" t="s">
        <v>2145</v>
      </c>
      <c r="H32" s="1990" t="s">
        <v>30</v>
      </c>
      <c r="I32" s="2003" t="s">
        <v>2146</v>
      </c>
      <c r="J32" s="1990" t="s">
        <v>30</v>
      </c>
    </row>
    <row r="33" spans="2:10" s="878" customFormat="1" ht="12.95" customHeight="1">
      <c r="B33" s="1983" t="s">
        <v>2138</v>
      </c>
      <c r="C33" s="1993" t="s">
        <v>30</v>
      </c>
      <c r="D33" s="2008" t="s">
        <v>2136</v>
      </c>
      <c r="E33" s="1993" t="s">
        <v>30</v>
      </c>
      <c r="G33" s="2002"/>
      <c r="H33" s="1990"/>
      <c r="I33" s="2003"/>
      <c r="J33" s="1990"/>
    </row>
    <row r="34" spans="2:10" s="878" customFormat="1" ht="12.95" customHeight="1">
      <c r="B34" s="1992"/>
      <c r="C34" s="1994"/>
      <c r="D34" s="1997"/>
      <c r="E34" s="1994"/>
      <c r="G34" s="2016" t="s">
        <v>2138</v>
      </c>
      <c r="H34" s="1993" t="s">
        <v>30</v>
      </c>
      <c r="I34" s="2015" t="s">
        <v>2121</v>
      </c>
      <c r="J34" s="1993" t="s">
        <v>30</v>
      </c>
    </row>
    <row r="35" spans="2:10" s="878" customFormat="1" ht="12.95" customHeight="1">
      <c r="B35" s="1984"/>
      <c r="C35" s="1995"/>
      <c r="D35" s="1998"/>
      <c r="E35" s="1995"/>
      <c r="G35" s="2017"/>
      <c r="H35" s="1994"/>
      <c r="I35" s="2011"/>
      <c r="J35" s="1994"/>
    </row>
    <row r="36" spans="2:10" s="878" customFormat="1" ht="12.95" customHeight="1">
      <c r="B36" s="1989" t="s">
        <v>2106</v>
      </c>
      <c r="C36" s="1990" t="s">
        <v>30</v>
      </c>
      <c r="D36" s="1999" t="s">
        <v>2137</v>
      </c>
      <c r="E36" s="1990" t="s">
        <v>30</v>
      </c>
      <c r="G36" s="2017"/>
      <c r="H36" s="1994"/>
      <c r="I36" s="2011"/>
      <c r="J36" s="1994"/>
    </row>
    <row r="37" spans="2:10" s="878" customFormat="1" ht="12.95" customHeight="1">
      <c r="B37" s="1989"/>
      <c r="C37" s="1990"/>
      <c r="D37" s="1991"/>
      <c r="E37" s="1990"/>
      <c r="G37" s="2018"/>
      <c r="H37" s="1995"/>
      <c r="I37" s="2012"/>
      <c r="J37" s="1995"/>
    </row>
    <row r="38" spans="2:10" s="878" customFormat="1" ht="12.95" customHeight="1">
      <c r="B38" s="1989"/>
      <c r="C38" s="1990"/>
      <c r="D38" s="1991"/>
      <c r="E38" s="1990"/>
      <c r="G38" s="2002" t="s">
        <v>2147</v>
      </c>
      <c r="H38" s="1990" t="s">
        <v>30</v>
      </c>
      <c r="I38" s="2003" t="s">
        <v>2114</v>
      </c>
      <c r="J38" s="1990" t="s">
        <v>30</v>
      </c>
    </row>
    <row r="39" spans="2:10" s="878" customFormat="1" ht="12.75" customHeight="1">
      <c r="B39" s="879"/>
      <c r="C39" s="880"/>
      <c r="D39" s="882"/>
      <c r="E39" s="880"/>
      <c r="G39" s="2002"/>
      <c r="H39" s="1990"/>
      <c r="I39" s="2003"/>
      <c r="J39" s="1990"/>
    </row>
    <row r="40" spans="2:10" s="878" customFormat="1" ht="12.75" customHeight="1">
      <c r="B40" s="879"/>
      <c r="C40" s="880"/>
      <c r="D40" s="882"/>
      <c r="E40" s="880"/>
      <c r="G40" s="879"/>
      <c r="H40" s="880"/>
      <c r="I40" s="887"/>
      <c r="J40" s="880"/>
    </row>
    <row r="41" spans="2:10">
      <c r="B41" s="2005" t="s">
        <v>2123</v>
      </c>
      <c r="C41" s="2005"/>
      <c r="D41" s="2005"/>
      <c r="E41" s="2005"/>
      <c r="F41" s="2005"/>
      <c r="G41" s="2005"/>
      <c r="H41" s="2005"/>
      <c r="I41" s="2005"/>
    </row>
    <row r="42" spans="2:10" ht="35.25" customHeight="1">
      <c r="B42" s="1504" t="s">
        <v>2124</v>
      </c>
      <c r="C42" s="1504"/>
      <c r="D42" s="1504"/>
      <c r="E42" s="1504"/>
      <c r="F42" s="1504"/>
      <c r="G42" s="1504"/>
      <c r="H42" s="1504"/>
      <c r="I42" s="1504"/>
    </row>
  </sheetData>
  <mergeCells count="111">
    <mergeCell ref="I34:I37"/>
    <mergeCell ref="G34:G37"/>
    <mergeCell ref="H34:H37"/>
    <mergeCell ref="J34:J37"/>
    <mergeCell ref="G27:G29"/>
    <mergeCell ref="H27:H29"/>
    <mergeCell ref="I27:I29"/>
    <mergeCell ref="J27:J29"/>
    <mergeCell ref="G30:G31"/>
    <mergeCell ref="H30:H31"/>
    <mergeCell ref="I30:I31"/>
    <mergeCell ref="J30:J31"/>
    <mergeCell ref="J21:J23"/>
    <mergeCell ref="G25:G26"/>
    <mergeCell ref="H25:H26"/>
    <mergeCell ref="I25:I26"/>
    <mergeCell ref="J25:J26"/>
    <mergeCell ref="G16:G17"/>
    <mergeCell ref="H16:H17"/>
    <mergeCell ref="I16:I17"/>
    <mergeCell ref="J16:J17"/>
    <mergeCell ref="G18:G20"/>
    <mergeCell ref="H18:H20"/>
    <mergeCell ref="I18:I20"/>
    <mergeCell ref="J18:J20"/>
    <mergeCell ref="J5:J6"/>
    <mergeCell ref="G7:G8"/>
    <mergeCell ref="H7:H8"/>
    <mergeCell ref="I7:I8"/>
    <mergeCell ref="J7:J8"/>
    <mergeCell ref="G13:G14"/>
    <mergeCell ref="H13:H14"/>
    <mergeCell ref="I13:I14"/>
    <mergeCell ref="J13:J14"/>
    <mergeCell ref="G10:G12"/>
    <mergeCell ref="H10:H12"/>
    <mergeCell ref="I10:I12"/>
    <mergeCell ref="J10:J12"/>
    <mergeCell ref="G5:G6"/>
    <mergeCell ref="B18:B19"/>
    <mergeCell ref="C18:C19"/>
    <mergeCell ref="D18:D19"/>
    <mergeCell ref="E18:E19"/>
    <mergeCell ref="B41:I41"/>
    <mergeCell ref="B26:B27"/>
    <mergeCell ref="C26:C27"/>
    <mergeCell ref="D26:D27"/>
    <mergeCell ref="E26:E27"/>
    <mergeCell ref="B28:B29"/>
    <mergeCell ref="C28:C29"/>
    <mergeCell ref="D28:D29"/>
    <mergeCell ref="E28:E29"/>
    <mergeCell ref="B20:B22"/>
    <mergeCell ref="C20:C22"/>
    <mergeCell ref="D20:D22"/>
    <mergeCell ref="E20:E22"/>
    <mergeCell ref="B23:B25"/>
    <mergeCell ref="C23:C25"/>
    <mergeCell ref="D23:D25"/>
    <mergeCell ref="E23:E25"/>
    <mergeCell ref="G21:G23"/>
    <mergeCell ref="H21:H23"/>
    <mergeCell ref="I21:I23"/>
    <mergeCell ref="B42:I42"/>
    <mergeCell ref="C7:C8"/>
    <mergeCell ref="D7:D8"/>
    <mergeCell ref="E7:E8"/>
    <mergeCell ref="C9:C10"/>
    <mergeCell ref="E9:E10"/>
    <mergeCell ref="B7:B8"/>
    <mergeCell ref="B9:B10"/>
    <mergeCell ref="D9:D10"/>
    <mergeCell ref="G38:G39"/>
    <mergeCell ref="H38:H39"/>
    <mergeCell ref="I38:I39"/>
    <mergeCell ref="B31:B32"/>
    <mergeCell ref="C31:C32"/>
    <mergeCell ref="D31:D32"/>
    <mergeCell ref="E31:E32"/>
    <mergeCell ref="B16:B17"/>
    <mergeCell ref="C16:C17"/>
    <mergeCell ref="D16:D17"/>
    <mergeCell ref="E16:E17"/>
    <mergeCell ref="B11:B12"/>
    <mergeCell ref="C11:C12"/>
    <mergeCell ref="D11:D12"/>
    <mergeCell ref="E11:E12"/>
    <mergeCell ref="D3:I3"/>
    <mergeCell ref="B5:B6"/>
    <mergeCell ref="C5:C6"/>
    <mergeCell ref="D5:D6"/>
    <mergeCell ref="E5:E6"/>
    <mergeCell ref="H5:H6"/>
    <mergeCell ref="I5:I6"/>
    <mergeCell ref="J38:J39"/>
    <mergeCell ref="B36:B38"/>
    <mergeCell ref="C36:C38"/>
    <mergeCell ref="D36:D38"/>
    <mergeCell ref="E36:E38"/>
    <mergeCell ref="B33:B35"/>
    <mergeCell ref="C33:C35"/>
    <mergeCell ref="D33:D35"/>
    <mergeCell ref="E33:E35"/>
    <mergeCell ref="G32:G33"/>
    <mergeCell ref="H32:H33"/>
    <mergeCell ref="I32:I33"/>
    <mergeCell ref="J32:J33"/>
    <mergeCell ref="B13:B14"/>
    <mergeCell ref="C13:C14"/>
    <mergeCell ref="D13:D14"/>
    <mergeCell ref="E13:E14"/>
  </mergeCells>
  <phoneticPr fontId="3"/>
  <dataValidations count="1">
    <dataValidation type="list" allowBlank="1" showInputMessage="1" showErrorMessage="1" prompt="該当する場合「☑」を選択" sqref="C30 H7 C7 J13 E7 C9 E9 E15 C15 E20 C13 E13 C20 E30 C33 E33 C36 E36 C26 E28 C28 E26 H13 J7 J34 J30 H32 H38 C11 E11 C18 E18 E23 C23 J18 H18 J21 H21 J27 H27 H30 H34 J32 J38" xr:uid="{63BAD2A1-27E8-42DD-B8D1-F6907C3AF6C4}">
      <formula1>"□,☑"</formula1>
    </dataValidation>
  </dataValidations>
  <pageMargins left="0.7" right="0.7" top="0.75" bottom="0.75" header="0.3" footer="0.3"/>
  <pageSetup paperSize="9" scale="91" orientation="landscape" r:id="rId1"/>
  <drawing r:id="rId2"/>
  <legacyDrawing r:id="rId3"/>
  <mc:AlternateContent xmlns:mc="http://schemas.openxmlformats.org/markup-compatibility/2006">
    <mc:Choice Requires="x14"/>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A24B-E66A-4EED-AABD-C2A7EF496822}">
  <sheetPr>
    <tabColor theme="7" tint="0.79998168889431442"/>
    <pageSetUpPr fitToPage="1"/>
  </sheetPr>
  <dimension ref="A2:AH23"/>
  <sheetViews>
    <sheetView view="pageBreakPreview" topLeftCell="G1" zoomScaleNormal="100" zoomScaleSheetLayoutView="100" workbookViewId="0">
      <selection activeCell="D17" sqref="D17:F18"/>
    </sheetView>
  </sheetViews>
  <sheetFormatPr defaultColWidth="4.125" defaultRowHeight="18" customHeight="1"/>
  <cols>
    <col min="1" max="1" width="1.875" style="351" customWidth="1"/>
    <col min="2" max="2" width="4.625" style="351" customWidth="1"/>
    <col min="3" max="3" width="7.25" style="351" customWidth="1"/>
    <col min="4" max="4" width="3.5" style="351" customWidth="1"/>
    <col min="5" max="5" width="11.5" style="351" customWidth="1"/>
    <col min="6" max="6" width="10.5" style="351" customWidth="1"/>
    <col min="7" max="7" width="7.75" style="351" customWidth="1"/>
    <col min="8" max="8" width="3.5" style="351" customWidth="1"/>
    <col min="9" max="9" width="7.375" style="351" customWidth="1"/>
    <col min="10" max="10" width="3.5" style="351" customWidth="1"/>
    <col min="11" max="11" width="8" style="351" customWidth="1"/>
    <col min="12" max="12" width="15.25" style="351" customWidth="1"/>
    <col min="13" max="13" width="7.375" style="351" customWidth="1"/>
    <col min="14" max="14" width="12.25" style="351" customWidth="1"/>
    <col min="15" max="15" width="2.625" style="351" customWidth="1"/>
    <col min="16" max="16" width="5.875" style="351" customWidth="1"/>
    <col min="17" max="122" width="4.625" style="351" customWidth="1"/>
    <col min="123" max="255" width="8.625" style="351" customWidth="1"/>
    <col min="256" max="16384" width="4.125" style="351"/>
  </cols>
  <sheetData>
    <row r="2" spans="1:34" ht="24.4" customHeight="1">
      <c r="B2" s="2032" t="s">
        <v>966</v>
      </c>
      <c r="C2" s="2033"/>
      <c r="D2" s="2033"/>
      <c r="E2" s="2033"/>
      <c r="F2" s="2033"/>
      <c r="G2" s="2033"/>
      <c r="H2" s="2033"/>
      <c r="I2" s="2033"/>
      <c r="J2" s="2033"/>
      <c r="K2" s="2033"/>
      <c r="L2" s="2033"/>
      <c r="M2" s="2033"/>
      <c r="N2" s="2034"/>
    </row>
    <row r="3" spans="1:34" ht="21.75" customHeight="1">
      <c r="B3" s="353"/>
      <c r="C3" s="353"/>
      <c r="D3" s="353"/>
      <c r="E3" s="353"/>
    </row>
    <row r="4" spans="1:34" ht="19.7" customHeight="1">
      <c r="A4" s="354" t="s">
        <v>946</v>
      </c>
      <c r="B4" s="355"/>
      <c r="C4" s="355"/>
      <c r="D4" s="355"/>
      <c r="E4" s="355"/>
      <c r="F4" s="355"/>
      <c r="G4" s="355"/>
      <c r="H4" s="355"/>
      <c r="I4" s="355"/>
    </row>
    <row r="5" spans="1:34" ht="20.25" customHeight="1">
      <c r="A5" s="354"/>
      <c r="B5" s="349" t="s">
        <v>967</v>
      </c>
      <c r="C5" s="349"/>
      <c r="F5" s="356"/>
      <c r="G5" s="356"/>
      <c r="H5" s="357"/>
      <c r="I5" s="357"/>
    </row>
    <row r="6" spans="1:34" ht="30.75" customHeight="1">
      <c r="A6" s="358"/>
      <c r="B6" s="2035" t="str">
        <f>はじめに!D5</f>
        <v>あいうえお集落協定</v>
      </c>
      <c r="C6" s="2036"/>
      <c r="D6" s="2036"/>
      <c r="E6" s="2036"/>
      <c r="F6" s="2036"/>
      <c r="G6" s="2036"/>
      <c r="H6" s="2036"/>
      <c r="I6" s="2036"/>
      <c r="J6" s="2036"/>
      <c r="K6" s="2036"/>
      <c r="L6" s="2036"/>
      <c r="M6" s="2037"/>
    </row>
    <row r="7" spans="1:34" ht="20.100000000000001" customHeight="1">
      <c r="A7" s="358"/>
      <c r="B7" s="359"/>
      <c r="C7" s="359"/>
      <c r="D7" s="360"/>
      <c r="E7" s="360"/>
      <c r="F7" s="360"/>
      <c r="G7" s="360"/>
      <c r="H7" s="361"/>
      <c r="I7" s="361"/>
      <c r="J7" s="360"/>
      <c r="K7" s="360"/>
      <c r="L7" s="360"/>
      <c r="M7" s="362"/>
    </row>
    <row r="8" spans="1:34" s="349" customFormat="1" ht="22.5" customHeight="1">
      <c r="A8" s="354"/>
      <c r="B8" s="349" t="s">
        <v>968</v>
      </c>
      <c r="M8" s="350"/>
      <c r="N8" s="350"/>
      <c r="Q8" s="363"/>
    </row>
    <row r="9" spans="1:34" ht="24" customHeight="1">
      <c r="A9" s="358"/>
      <c r="B9" s="2025" t="s">
        <v>969</v>
      </c>
      <c r="C9" s="2025"/>
      <c r="D9" s="2025"/>
      <c r="E9" s="2025"/>
      <c r="F9" s="2038" t="s">
        <v>970</v>
      </c>
      <c r="G9" s="2038"/>
      <c r="H9" s="2038"/>
      <c r="I9" s="2038"/>
      <c r="J9" s="2038"/>
      <c r="K9" s="2038"/>
      <c r="L9" s="2038"/>
    </row>
    <row r="10" spans="1:34" ht="24" customHeight="1">
      <c r="A10" s="358"/>
      <c r="B10" s="2025" t="s">
        <v>971</v>
      </c>
      <c r="C10" s="2025"/>
      <c r="D10" s="2025"/>
      <c r="E10" s="2025"/>
      <c r="F10" s="2039"/>
      <c r="G10" s="2039"/>
      <c r="H10" s="2039"/>
      <c r="I10" s="2039"/>
      <c r="J10" s="2039"/>
      <c r="K10" s="2039"/>
      <c r="L10" s="2039"/>
    </row>
    <row r="11" spans="1:34" ht="24" customHeight="1">
      <c r="A11" s="358"/>
      <c r="B11" s="2025" t="s">
        <v>972</v>
      </c>
      <c r="C11" s="2025"/>
      <c r="D11" s="2025"/>
      <c r="E11" s="2025"/>
      <c r="F11" s="2039"/>
      <c r="G11" s="2039"/>
      <c r="H11" s="2039"/>
      <c r="I11" s="2039"/>
      <c r="J11" s="2039"/>
      <c r="K11" s="2039"/>
      <c r="L11" s="2039"/>
    </row>
    <row r="12" spans="1:34" ht="24" customHeight="1">
      <c r="A12" s="358"/>
      <c r="B12" s="2025" t="s">
        <v>973</v>
      </c>
      <c r="C12" s="2025"/>
      <c r="D12" s="2025"/>
      <c r="E12" s="2025"/>
      <c r="F12" s="2039"/>
      <c r="G12" s="2039"/>
      <c r="H12" s="2039"/>
      <c r="I12" s="2039"/>
      <c r="J12" s="2039"/>
      <c r="K12" s="2039"/>
      <c r="L12" s="2039"/>
    </row>
    <row r="13" spans="1:34" ht="94.5" customHeight="1">
      <c r="A13" s="358"/>
      <c r="B13" s="2019" t="s">
        <v>947</v>
      </c>
      <c r="C13" s="2019"/>
      <c r="D13" s="2019"/>
      <c r="E13" s="2019"/>
      <c r="F13" s="2019"/>
      <c r="G13" s="2019"/>
      <c r="H13" s="2019"/>
      <c r="I13" s="2019"/>
      <c r="J13" s="2019"/>
      <c r="K13" s="2019"/>
      <c r="L13" s="2019"/>
      <c r="M13" s="352"/>
      <c r="N13" s="352"/>
      <c r="O13" s="352"/>
      <c r="P13" s="352"/>
      <c r="Q13" s="352"/>
      <c r="R13" s="352"/>
      <c r="S13" s="352"/>
      <c r="T13" s="352"/>
      <c r="U13" s="352"/>
      <c r="V13" s="352"/>
      <c r="W13" s="352"/>
      <c r="X13" s="352"/>
      <c r="Y13" s="352"/>
      <c r="Z13" s="352"/>
      <c r="AA13" s="352"/>
      <c r="AB13" s="352"/>
      <c r="AC13" s="352"/>
      <c r="AD13" s="352"/>
      <c r="AE13" s="352"/>
      <c r="AF13" s="352"/>
      <c r="AG13" s="352"/>
      <c r="AH13" s="352"/>
    </row>
    <row r="14" spans="1:34" ht="20.100000000000001" customHeight="1">
      <c r="A14" s="358"/>
      <c r="B14" s="364"/>
      <c r="C14" s="364"/>
      <c r="D14" s="364"/>
      <c r="E14" s="364"/>
      <c r="F14" s="364"/>
      <c r="G14" s="364"/>
      <c r="H14" s="364"/>
      <c r="I14" s="364"/>
      <c r="J14" s="364"/>
      <c r="K14" s="364"/>
      <c r="L14" s="364"/>
      <c r="M14" s="364"/>
      <c r="N14" s="364"/>
      <c r="O14" s="352"/>
      <c r="P14" s="352"/>
      <c r="Q14" s="352"/>
      <c r="R14" s="352"/>
      <c r="S14" s="352"/>
      <c r="T14" s="352"/>
      <c r="U14" s="352"/>
      <c r="V14" s="352"/>
      <c r="W14" s="352"/>
      <c r="X14" s="352"/>
      <c r="Y14" s="352"/>
      <c r="Z14" s="352"/>
      <c r="AA14" s="352"/>
      <c r="AB14" s="352"/>
      <c r="AC14" s="352"/>
      <c r="AD14" s="352"/>
      <c r="AE14" s="352"/>
      <c r="AF14" s="352"/>
      <c r="AG14" s="352"/>
      <c r="AH14" s="352"/>
    </row>
    <row r="15" spans="1:34" s="349" customFormat="1" ht="22.5" customHeight="1">
      <c r="A15" s="354"/>
      <c r="B15" s="349" t="s">
        <v>948</v>
      </c>
      <c r="M15" s="350"/>
      <c r="N15" s="350"/>
      <c r="Q15" s="363"/>
    </row>
    <row r="16" spans="1:34" ht="24" customHeight="1" thickBot="1">
      <c r="A16" s="358"/>
      <c r="B16" s="2031" t="s">
        <v>949</v>
      </c>
      <c r="C16" s="2031"/>
      <c r="D16" s="2031" t="s">
        <v>950</v>
      </c>
      <c r="E16" s="2031"/>
      <c r="F16" s="2031"/>
      <c r="G16" s="2031" t="s">
        <v>951</v>
      </c>
      <c r="H16" s="2031"/>
      <c r="I16" s="2031"/>
      <c r="J16" s="2031"/>
      <c r="K16" s="2031"/>
      <c r="L16" s="2031" t="s">
        <v>952</v>
      </c>
      <c r="M16" s="2031"/>
    </row>
    <row r="17" spans="1:34" ht="47.65" customHeight="1" thickTop="1">
      <c r="A17" s="358"/>
      <c r="B17" s="2020" t="s">
        <v>1126</v>
      </c>
      <c r="C17" s="2021"/>
      <c r="D17" s="2024" t="s">
        <v>953</v>
      </c>
      <c r="E17" s="2024"/>
      <c r="F17" s="2024"/>
      <c r="G17" s="2024" t="s">
        <v>954</v>
      </c>
      <c r="H17" s="2024"/>
      <c r="I17" s="2024"/>
      <c r="J17" s="2024"/>
      <c r="K17" s="2024"/>
      <c r="L17" s="2024" t="s">
        <v>955</v>
      </c>
      <c r="M17" s="2024"/>
    </row>
    <row r="18" spans="1:34" ht="85.9" customHeight="1">
      <c r="A18" s="358"/>
      <c r="B18" s="2022"/>
      <c r="C18" s="2023"/>
      <c r="D18" s="2025"/>
      <c r="E18" s="2025"/>
      <c r="F18" s="2025"/>
      <c r="G18" s="2025" t="s">
        <v>956</v>
      </c>
      <c r="H18" s="2025"/>
      <c r="I18" s="2025"/>
      <c r="J18" s="2025"/>
      <c r="K18" s="2025"/>
      <c r="L18" s="2025"/>
      <c r="M18" s="2025"/>
    </row>
    <row r="19" spans="1:34" ht="43.15" customHeight="1">
      <c r="A19" s="358"/>
      <c r="B19" s="2026" t="s">
        <v>1126</v>
      </c>
      <c r="C19" s="2027"/>
      <c r="D19" s="2025" t="s">
        <v>957</v>
      </c>
      <c r="E19" s="2025"/>
      <c r="F19" s="2025"/>
      <c r="G19" s="2025" t="s">
        <v>958</v>
      </c>
      <c r="H19" s="2025"/>
      <c r="I19" s="2025"/>
      <c r="J19" s="2025"/>
      <c r="K19" s="2025"/>
      <c r="L19" s="2025" t="s">
        <v>959</v>
      </c>
      <c r="M19" s="2025"/>
    </row>
    <row r="20" spans="1:34" ht="62.65" customHeight="1">
      <c r="A20" s="358"/>
      <c r="B20" s="2028"/>
      <c r="C20" s="2029"/>
      <c r="D20" s="2025"/>
      <c r="E20" s="2025"/>
      <c r="F20" s="2025"/>
      <c r="G20" s="2025" t="s">
        <v>960</v>
      </c>
      <c r="H20" s="2025"/>
      <c r="I20" s="2025"/>
      <c r="J20" s="2025"/>
      <c r="K20" s="2025"/>
      <c r="L20" s="2025" t="s">
        <v>961</v>
      </c>
      <c r="M20" s="2025"/>
    </row>
    <row r="21" spans="1:34" ht="68.25" customHeight="1">
      <c r="A21" s="358"/>
      <c r="B21" s="2030" t="s">
        <v>1126</v>
      </c>
      <c r="C21" s="2030"/>
      <c r="D21" s="2025" t="s">
        <v>962</v>
      </c>
      <c r="E21" s="2025"/>
      <c r="F21" s="2025"/>
      <c r="G21" s="2025" t="s">
        <v>963</v>
      </c>
      <c r="H21" s="2025"/>
      <c r="I21" s="2025"/>
      <c r="J21" s="2025"/>
      <c r="K21" s="2025"/>
      <c r="L21" s="2025" t="s">
        <v>964</v>
      </c>
      <c r="M21" s="2025"/>
    </row>
    <row r="22" spans="1:34" ht="288" customHeight="1">
      <c r="A22" s="358"/>
      <c r="B22" s="2019" t="s">
        <v>965</v>
      </c>
      <c r="C22" s="2019"/>
      <c r="D22" s="2019"/>
      <c r="E22" s="2019"/>
      <c r="F22" s="2019"/>
      <c r="G22" s="2019"/>
      <c r="H22" s="2019"/>
      <c r="I22" s="2019"/>
      <c r="J22" s="2019"/>
      <c r="K22" s="2019"/>
      <c r="L22" s="2019"/>
      <c r="M22" s="2019"/>
      <c r="N22" s="352"/>
      <c r="O22" s="352"/>
      <c r="P22" s="352"/>
      <c r="Q22" s="352"/>
      <c r="R22" s="352"/>
      <c r="S22" s="352"/>
      <c r="T22" s="352"/>
      <c r="U22" s="352"/>
      <c r="V22" s="352"/>
      <c r="W22" s="352"/>
      <c r="X22" s="352"/>
      <c r="Y22" s="352"/>
      <c r="Z22" s="352"/>
      <c r="AA22" s="352"/>
      <c r="AB22" s="352"/>
      <c r="AC22" s="352"/>
      <c r="AD22" s="352"/>
      <c r="AE22" s="352"/>
      <c r="AF22" s="352"/>
      <c r="AG22" s="352"/>
      <c r="AH22" s="352"/>
    </row>
    <row r="23" spans="1:34" ht="20.100000000000001" customHeight="1">
      <c r="A23" s="358"/>
      <c r="B23" s="364"/>
      <c r="C23" s="364"/>
      <c r="D23" s="364"/>
      <c r="E23" s="364"/>
      <c r="F23" s="364"/>
      <c r="G23" s="364"/>
      <c r="H23" s="364"/>
      <c r="I23" s="364"/>
      <c r="J23" s="364"/>
      <c r="K23" s="364"/>
      <c r="L23" s="364"/>
      <c r="M23" s="364"/>
      <c r="N23" s="364"/>
      <c r="O23" s="352"/>
      <c r="P23" s="352"/>
      <c r="Q23" s="352"/>
      <c r="R23" s="352"/>
      <c r="S23" s="352"/>
      <c r="T23" s="352"/>
      <c r="U23" s="352"/>
      <c r="V23" s="352"/>
      <c r="W23" s="352"/>
      <c r="X23" s="352"/>
      <c r="Y23" s="352"/>
      <c r="Z23" s="352"/>
      <c r="AA23" s="352"/>
      <c r="AB23" s="352"/>
      <c r="AC23" s="352"/>
      <c r="AD23" s="352"/>
      <c r="AE23" s="352"/>
      <c r="AF23" s="352"/>
      <c r="AG23" s="352"/>
      <c r="AH23" s="352"/>
    </row>
  </sheetData>
  <mergeCells count="31">
    <mergeCell ref="B16:C16"/>
    <mergeCell ref="D16:F16"/>
    <mergeCell ref="G16:K16"/>
    <mergeCell ref="L16:M16"/>
    <mergeCell ref="B2:N2"/>
    <mergeCell ref="B6:M6"/>
    <mergeCell ref="B9:E9"/>
    <mergeCell ref="F9:L9"/>
    <mergeCell ref="B10:E10"/>
    <mergeCell ref="F10:L10"/>
    <mergeCell ref="B11:E11"/>
    <mergeCell ref="F11:L11"/>
    <mergeCell ref="B12:E12"/>
    <mergeCell ref="F12:L12"/>
    <mergeCell ref="B13:L13"/>
    <mergeCell ref="B22:M22"/>
    <mergeCell ref="B17:C18"/>
    <mergeCell ref="D17:F18"/>
    <mergeCell ref="G17:K17"/>
    <mergeCell ref="L17:M18"/>
    <mergeCell ref="G18:K18"/>
    <mergeCell ref="B19:C20"/>
    <mergeCell ref="D19:F20"/>
    <mergeCell ref="G19:K19"/>
    <mergeCell ref="L19:M19"/>
    <mergeCell ref="G20:K20"/>
    <mergeCell ref="L20:M20"/>
    <mergeCell ref="B21:C21"/>
    <mergeCell ref="D21:F21"/>
    <mergeCell ref="G21:K21"/>
    <mergeCell ref="L21:M21"/>
  </mergeCells>
  <phoneticPr fontId="3"/>
  <dataValidations count="1">
    <dataValidation type="list" allowBlank="1" showInputMessage="1" showErrorMessage="1" prompt="該当する場合「○」を記載" sqref="B21:C21 B19:C20 B17:C18" xr:uid="{8A2C76C4-64B9-4BA8-86CF-D1AF47B26777}">
      <formula1>"　,○,"</formula1>
    </dataValidation>
  </dataValidations>
  <printOptions horizontalCentered="1"/>
  <pageMargins left="0.59055118110236227" right="0.31496062992125984" top="0.55118110236220474" bottom="0.15748031496062992" header="0.31496062992125984" footer="0.31496062992125984"/>
  <pageSetup paperSize="9" scale="8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827A-D8E5-4B47-A3BC-EDE27A42E172}">
  <sheetPr>
    <tabColor theme="7" tint="0.79998168889431442"/>
    <pageSetUpPr fitToPage="1"/>
  </sheetPr>
  <dimension ref="A2:AH71"/>
  <sheetViews>
    <sheetView view="pageBreakPreview" topLeftCell="A58" zoomScale="125" zoomScaleNormal="100" zoomScaleSheetLayoutView="100" workbookViewId="0">
      <selection activeCell="M64" sqref="M64"/>
    </sheetView>
  </sheetViews>
  <sheetFormatPr defaultColWidth="4.125" defaultRowHeight="18" customHeight="1"/>
  <cols>
    <col min="1" max="1" width="1.875" style="351" customWidth="1"/>
    <col min="2" max="3" width="9.625" style="351" customWidth="1"/>
    <col min="4" max="4" width="7.5" style="351" customWidth="1"/>
    <col min="5" max="5" width="9" style="351" customWidth="1"/>
    <col min="6" max="6" width="8.5" style="351" customWidth="1"/>
    <col min="7" max="7" width="7.5" style="351" customWidth="1"/>
    <col min="8" max="14" width="9.625" style="351" customWidth="1"/>
    <col min="15" max="15" width="2.625" style="351" customWidth="1"/>
    <col min="16" max="16" width="5.875" style="351" customWidth="1"/>
    <col min="17" max="122" width="4.625" style="351" customWidth="1"/>
    <col min="123" max="255" width="8.625" style="351" customWidth="1"/>
    <col min="256" max="16384" width="4.125" style="351"/>
  </cols>
  <sheetData>
    <row r="2" spans="1:34" ht="19.7" customHeight="1">
      <c r="A2" s="354" t="s">
        <v>974</v>
      </c>
      <c r="B2" s="355"/>
      <c r="C2" s="355"/>
      <c r="D2" s="355"/>
      <c r="E2" s="355"/>
      <c r="F2" s="355"/>
      <c r="G2" s="355"/>
      <c r="H2" s="355"/>
      <c r="I2" s="355"/>
    </row>
    <row r="3" spans="1:34" ht="66.95" customHeight="1">
      <c r="A3" s="358"/>
      <c r="B3" s="2075" t="s">
        <v>975</v>
      </c>
      <c r="C3" s="2075"/>
      <c r="D3" s="2075"/>
      <c r="E3" s="2075"/>
      <c r="F3" s="2075"/>
      <c r="G3" s="2075"/>
      <c r="H3" s="2075"/>
      <c r="I3" s="2075"/>
      <c r="J3" s="2075"/>
      <c r="K3" s="2075"/>
      <c r="L3" s="2075"/>
      <c r="M3" s="2075"/>
      <c r="N3" s="2075"/>
      <c r="O3" s="352"/>
      <c r="P3" s="352"/>
      <c r="Q3" s="352"/>
      <c r="R3" s="352"/>
      <c r="S3" s="352"/>
      <c r="T3" s="352"/>
      <c r="U3" s="352"/>
      <c r="V3" s="352"/>
      <c r="W3" s="352"/>
      <c r="X3" s="352"/>
      <c r="Y3" s="352"/>
      <c r="Z3" s="352"/>
      <c r="AA3" s="352"/>
      <c r="AB3" s="352"/>
      <c r="AC3" s="352"/>
      <c r="AD3" s="352"/>
      <c r="AE3" s="352"/>
      <c r="AF3" s="352"/>
      <c r="AG3" s="352"/>
      <c r="AH3" s="352"/>
    </row>
    <row r="4" spans="1:34" ht="20.100000000000001" customHeight="1">
      <c r="A4" s="358"/>
      <c r="B4" s="359"/>
      <c r="C4" s="359"/>
      <c r="D4" s="360"/>
      <c r="E4" s="360"/>
      <c r="F4" s="360"/>
      <c r="G4" s="360"/>
      <c r="H4" s="361"/>
      <c r="I4" s="361"/>
      <c r="J4" s="360"/>
      <c r="K4" s="360"/>
      <c r="L4" s="360"/>
      <c r="M4" s="362"/>
    </row>
    <row r="5" spans="1:34" ht="20.25" customHeight="1">
      <c r="A5" s="354"/>
      <c r="B5" s="349" t="s">
        <v>976</v>
      </c>
      <c r="C5" s="349"/>
      <c r="F5" s="356"/>
      <c r="G5" s="356"/>
      <c r="H5" s="357"/>
      <c r="I5" s="357"/>
    </row>
    <row r="6" spans="1:34" ht="30.75" customHeight="1">
      <c r="A6" s="358"/>
      <c r="B6" s="2083" t="s">
        <v>977</v>
      </c>
      <c r="C6" s="2084"/>
      <c r="D6" s="2084"/>
      <c r="E6" s="2084"/>
      <c r="F6" s="2084"/>
      <c r="G6" s="2084"/>
      <c r="H6" s="2084"/>
      <c r="I6" s="2084"/>
      <c r="J6" s="2084"/>
      <c r="K6" s="2084"/>
      <c r="L6" s="2084"/>
      <c r="M6" s="2085"/>
    </row>
    <row r="7" spans="1:34" ht="20.100000000000001" customHeight="1">
      <c r="A7" s="358"/>
      <c r="B7" s="359"/>
      <c r="C7" s="359"/>
      <c r="D7" s="360"/>
      <c r="E7" s="360"/>
      <c r="F7" s="360"/>
      <c r="G7" s="360"/>
      <c r="H7" s="361"/>
      <c r="I7" s="361"/>
      <c r="J7" s="360"/>
      <c r="K7" s="360"/>
      <c r="L7" s="360"/>
      <c r="M7" s="362"/>
    </row>
    <row r="8" spans="1:34" s="349" customFormat="1" ht="22.5" customHeight="1">
      <c r="A8" s="354"/>
      <c r="B8" s="349" t="s">
        <v>978</v>
      </c>
      <c r="M8" s="350"/>
      <c r="N8" s="350"/>
      <c r="Q8" s="363"/>
    </row>
    <row r="9" spans="1:34" ht="24" customHeight="1">
      <c r="A9" s="358"/>
      <c r="B9" s="2086" t="s">
        <v>979</v>
      </c>
      <c r="C9" s="2086"/>
      <c r="D9" s="2086"/>
      <c r="E9" s="2086"/>
      <c r="F9" s="2087" t="s">
        <v>980</v>
      </c>
      <c r="G9" s="2087"/>
      <c r="H9" s="2087" t="s">
        <v>981</v>
      </c>
      <c r="I9" s="2087"/>
      <c r="J9" s="2087"/>
      <c r="K9" s="2087"/>
      <c r="L9" s="2088" t="s">
        <v>982</v>
      </c>
      <c r="M9" s="2089"/>
    </row>
    <row r="10" spans="1:34" ht="49.5" customHeight="1" thickBot="1">
      <c r="A10" s="358"/>
      <c r="B10" s="2031"/>
      <c r="C10" s="2031"/>
      <c r="D10" s="2031"/>
      <c r="E10" s="2031"/>
      <c r="F10" s="2063"/>
      <c r="G10" s="2063"/>
      <c r="H10" s="2090" t="s">
        <v>983</v>
      </c>
      <c r="I10" s="2090"/>
      <c r="J10" s="2090" t="s">
        <v>984</v>
      </c>
      <c r="K10" s="2090"/>
      <c r="L10" s="365" t="s">
        <v>985</v>
      </c>
      <c r="M10" s="366" t="s">
        <v>986</v>
      </c>
    </row>
    <row r="11" spans="1:34" ht="24" customHeight="1" thickTop="1">
      <c r="A11" s="358"/>
      <c r="B11" s="2078" t="str">
        <f>"（自協定）"&amp;はじめに!D5</f>
        <v>（自協定）あいうえお集落協定</v>
      </c>
      <c r="C11" s="2078" t="s">
        <v>987</v>
      </c>
      <c r="D11" s="2078" t="s">
        <v>987</v>
      </c>
      <c r="E11" s="2078" t="s">
        <v>987</v>
      </c>
      <c r="F11" s="2079">
        <f>別紙１④!$C$63/100</f>
        <v>383.46</v>
      </c>
      <c r="G11" s="2079"/>
      <c r="H11" s="2080"/>
      <c r="I11" s="2080"/>
      <c r="J11" s="2080"/>
      <c r="K11" s="2080"/>
      <c r="L11" s="367"/>
      <c r="M11" s="367"/>
    </row>
    <row r="12" spans="1:34" ht="24" customHeight="1">
      <c r="A12" s="358"/>
      <c r="B12" s="2081" t="s">
        <v>988</v>
      </c>
      <c r="C12" s="2081"/>
      <c r="D12" s="2081"/>
      <c r="E12" s="2081"/>
      <c r="F12" s="2082">
        <v>13.7</v>
      </c>
      <c r="G12" s="2082"/>
      <c r="H12" s="2030" t="s">
        <v>1126</v>
      </c>
      <c r="I12" s="2030"/>
      <c r="J12" s="2030" t="s">
        <v>71</v>
      </c>
      <c r="K12" s="2030"/>
      <c r="L12" s="1099" t="s">
        <v>1126</v>
      </c>
      <c r="M12" s="1100"/>
    </row>
    <row r="13" spans="1:34" ht="24" customHeight="1">
      <c r="A13" s="358"/>
      <c r="B13" s="2081" t="s">
        <v>989</v>
      </c>
      <c r="C13" s="2081"/>
      <c r="D13" s="2081"/>
      <c r="E13" s="2081"/>
      <c r="F13" s="2082">
        <v>3.2</v>
      </c>
      <c r="G13" s="2082"/>
      <c r="H13" s="2030" t="s">
        <v>1126</v>
      </c>
      <c r="I13" s="2030"/>
      <c r="J13" s="2030" t="s">
        <v>71</v>
      </c>
      <c r="K13" s="2030"/>
      <c r="L13" s="1100"/>
      <c r="M13" s="1099" t="s">
        <v>1126</v>
      </c>
      <c r="N13" s="1101"/>
    </row>
    <row r="14" spans="1:34" ht="24" customHeight="1">
      <c r="A14" s="358"/>
      <c r="B14" s="2081"/>
      <c r="C14" s="2081"/>
      <c r="D14" s="2081"/>
      <c r="E14" s="2081"/>
      <c r="F14" s="2082"/>
      <c r="G14" s="2082"/>
      <c r="H14" s="2030" t="s">
        <v>71</v>
      </c>
      <c r="I14" s="2030"/>
      <c r="J14" s="2030" t="s">
        <v>71</v>
      </c>
      <c r="K14" s="2030"/>
      <c r="L14" s="1100"/>
      <c r="M14" s="1099"/>
    </row>
    <row r="15" spans="1:34" ht="24" customHeight="1">
      <c r="A15" s="358"/>
      <c r="B15" s="2025" t="s">
        <v>990</v>
      </c>
      <c r="C15" s="2025" t="s">
        <v>990</v>
      </c>
      <c r="D15" s="2025" t="s">
        <v>990</v>
      </c>
      <c r="E15" s="2025" t="s">
        <v>990</v>
      </c>
      <c r="F15" s="2076">
        <f>SUM(F11:G14)</f>
        <v>400.35999999999996</v>
      </c>
      <c r="G15" s="2076"/>
      <c r="H15" s="2077"/>
      <c r="I15" s="2077"/>
      <c r="J15" s="2077"/>
      <c r="K15" s="2077"/>
      <c r="L15" s="368"/>
      <c r="M15" s="368"/>
    </row>
    <row r="16" spans="1:34" ht="27.6" customHeight="1">
      <c r="A16" s="358"/>
      <c r="B16" s="2075" t="s">
        <v>991</v>
      </c>
      <c r="C16" s="2075"/>
      <c r="D16" s="2075"/>
      <c r="E16" s="2075"/>
      <c r="F16" s="2075"/>
      <c r="G16" s="2075"/>
      <c r="H16" s="2075"/>
      <c r="I16" s="2075"/>
      <c r="J16" s="2075"/>
      <c r="K16" s="2075"/>
      <c r="L16" s="2075"/>
      <c r="M16" s="2075"/>
      <c r="N16" s="2075"/>
      <c r="O16" s="352"/>
      <c r="P16" s="352"/>
      <c r="Q16" s="352"/>
      <c r="R16" s="352"/>
      <c r="S16" s="352"/>
      <c r="T16" s="352"/>
      <c r="U16" s="352"/>
      <c r="V16" s="352"/>
      <c r="W16" s="352"/>
      <c r="X16" s="352"/>
      <c r="Y16" s="352"/>
      <c r="Z16" s="352"/>
      <c r="AA16" s="352"/>
      <c r="AB16" s="352"/>
      <c r="AC16" s="352"/>
      <c r="AD16" s="352"/>
      <c r="AE16" s="352"/>
      <c r="AF16" s="352"/>
      <c r="AG16" s="352"/>
      <c r="AH16" s="352"/>
    </row>
    <row r="17" spans="1:34" ht="20.100000000000001" customHeight="1">
      <c r="A17" s="358"/>
      <c r="B17" s="364"/>
      <c r="C17" s="364"/>
      <c r="D17" s="364"/>
      <c r="E17" s="364"/>
      <c r="F17" s="364"/>
      <c r="G17" s="364"/>
      <c r="H17" s="364"/>
      <c r="I17" s="364"/>
      <c r="J17" s="364"/>
      <c r="K17" s="364"/>
      <c r="L17" s="364"/>
      <c r="M17" s="364"/>
      <c r="N17" s="364"/>
      <c r="O17" s="352"/>
      <c r="P17" s="352"/>
      <c r="Q17" s="352"/>
      <c r="R17" s="352"/>
      <c r="S17" s="352"/>
      <c r="T17" s="352"/>
      <c r="U17" s="352"/>
      <c r="V17" s="352"/>
      <c r="W17" s="352"/>
      <c r="X17" s="352"/>
      <c r="Y17" s="352"/>
      <c r="Z17" s="352"/>
      <c r="AA17" s="352"/>
      <c r="AB17" s="352"/>
      <c r="AC17" s="352"/>
      <c r="AD17" s="352"/>
      <c r="AE17" s="352"/>
      <c r="AF17" s="352"/>
      <c r="AG17" s="352"/>
      <c r="AH17" s="352"/>
    </row>
    <row r="18" spans="1:34" s="349" customFormat="1" ht="22.5" customHeight="1">
      <c r="A18" s="354"/>
      <c r="B18" s="349" t="s">
        <v>992</v>
      </c>
      <c r="M18" s="350"/>
      <c r="N18" s="350"/>
      <c r="Q18" s="363"/>
    </row>
    <row r="19" spans="1:34" ht="24" customHeight="1" thickBot="1">
      <c r="A19" s="358"/>
      <c r="B19" s="2031" t="s">
        <v>993</v>
      </c>
      <c r="C19" s="2031"/>
      <c r="D19" s="2063"/>
      <c r="E19" s="2063"/>
      <c r="F19" s="2063"/>
      <c r="G19" s="2063"/>
      <c r="H19" s="2063" t="s">
        <v>993</v>
      </c>
      <c r="I19" s="2063"/>
      <c r="J19" s="2063"/>
      <c r="K19" s="2063"/>
      <c r="L19" s="2063"/>
      <c r="M19" s="2063"/>
    </row>
    <row r="20" spans="1:34" ht="23.85" customHeight="1" thickTop="1">
      <c r="A20" s="358"/>
      <c r="B20" s="2030" t="s">
        <v>71</v>
      </c>
      <c r="C20" s="2030"/>
      <c r="D20" s="2064" t="s">
        <v>994</v>
      </c>
      <c r="E20" s="2064"/>
      <c r="F20" s="2064"/>
      <c r="G20" s="2064"/>
      <c r="H20" s="2030" t="s">
        <v>71</v>
      </c>
      <c r="I20" s="2030"/>
      <c r="J20" s="2052" t="s">
        <v>995</v>
      </c>
      <c r="K20" s="2052"/>
      <c r="L20" s="2052"/>
      <c r="M20" s="2052"/>
    </row>
    <row r="21" spans="1:34" ht="24" customHeight="1">
      <c r="A21" s="358"/>
      <c r="B21" s="2030" t="s">
        <v>1126</v>
      </c>
      <c r="C21" s="2030"/>
      <c r="D21" s="2053" t="s">
        <v>996</v>
      </c>
      <c r="E21" s="2053"/>
      <c r="F21" s="2053"/>
      <c r="G21" s="2053"/>
      <c r="H21" s="2030" t="s">
        <v>1126</v>
      </c>
      <c r="I21" s="2030"/>
      <c r="J21" s="2040" t="s">
        <v>997</v>
      </c>
      <c r="K21" s="2040"/>
      <c r="L21" s="2040"/>
      <c r="M21" s="2040"/>
    </row>
    <row r="22" spans="1:34" ht="24" customHeight="1">
      <c r="A22" s="358"/>
      <c r="B22" s="2030" t="s">
        <v>71</v>
      </c>
      <c r="C22" s="2030"/>
      <c r="D22" s="2053" t="s">
        <v>998</v>
      </c>
      <c r="E22" s="2053"/>
      <c r="F22" s="2053"/>
      <c r="G22" s="2053"/>
      <c r="H22" s="2026" t="s">
        <v>71</v>
      </c>
      <c r="I22" s="2027"/>
      <c r="J22" s="1106" t="s">
        <v>2319</v>
      </c>
      <c r="K22" s="1107"/>
      <c r="L22" s="1107"/>
      <c r="M22" s="1108"/>
    </row>
    <row r="23" spans="1:34" ht="24" customHeight="1">
      <c r="A23" s="358"/>
      <c r="B23" s="2030" t="s">
        <v>1126</v>
      </c>
      <c r="C23" s="2030"/>
      <c r="D23" s="2053" t="s">
        <v>999</v>
      </c>
      <c r="E23" s="2053"/>
      <c r="F23" s="2053"/>
      <c r="G23" s="2053"/>
      <c r="H23" s="2028"/>
      <c r="I23" s="2029"/>
      <c r="J23" s="2071"/>
      <c r="K23" s="2072"/>
      <c r="L23" s="2072"/>
      <c r="M23" s="2073"/>
    </row>
    <row r="24" spans="1:34" ht="108.4" customHeight="1">
      <c r="A24" s="358"/>
      <c r="B24" s="2074" t="s">
        <v>1000</v>
      </c>
      <c r="C24" s="2074"/>
      <c r="D24" s="2074"/>
      <c r="E24" s="2074"/>
      <c r="F24" s="2074"/>
      <c r="G24" s="2074"/>
      <c r="H24" s="2074"/>
      <c r="I24" s="2074"/>
      <c r="J24" s="2074"/>
      <c r="K24" s="2074"/>
      <c r="L24" s="2074"/>
      <c r="M24" s="2074"/>
    </row>
    <row r="25" spans="1:34" ht="40.15" customHeight="1">
      <c r="A25" s="358"/>
      <c r="B25" s="2075" t="s">
        <v>1001</v>
      </c>
      <c r="C25" s="2075"/>
      <c r="D25" s="2075"/>
      <c r="E25" s="2075"/>
      <c r="F25" s="2075"/>
      <c r="G25" s="2075"/>
      <c r="H25" s="2075"/>
      <c r="I25" s="2075"/>
      <c r="J25" s="2075"/>
      <c r="K25" s="2075"/>
      <c r="L25" s="2075"/>
      <c r="M25" s="2075"/>
      <c r="N25" s="352"/>
      <c r="O25" s="352"/>
      <c r="P25" s="352"/>
      <c r="Q25" s="352"/>
      <c r="R25" s="352"/>
      <c r="S25" s="352"/>
      <c r="T25" s="352"/>
      <c r="U25" s="352"/>
      <c r="V25" s="352"/>
      <c r="W25" s="352"/>
      <c r="X25" s="352"/>
      <c r="Y25" s="352"/>
      <c r="Z25" s="352"/>
      <c r="AA25" s="352"/>
      <c r="AB25" s="352"/>
      <c r="AC25" s="352"/>
      <c r="AD25" s="352"/>
      <c r="AE25" s="352"/>
      <c r="AF25" s="352"/>
      <c r="AG25" s="352"/>
      <c r="AH25" s="352"/>
    </row>
    <row r="26" spans="1:34" ht="20.100000000000001" customHeight="1">
      <c r="A26" s="358"/>
      <c r="B26" s="364"/>
      <c r="C26" s="364"/>
      <c r="D26" s="364"/>
      <c r="E26" s="364"/>
      <c r="F26" s="364"/>
      <c r="G26" s="364"/>
      <c r="H26" s="364"/>
      <c r="I26" s="364"/>
      <c r="J26" s="364"/>
      <c r="K26" s="364"/>
      <c r="L26" s="364"/>
      <c r="M26" s="364"/>
      <c r="N26" s="364"/>
      <c r="O26" s="352"/>
      <c r="P26" s="352"/>
      <c r="Q26" s="352"/>
      <c r="R26" s="352"/>
      <c r="S26" s="352"/>
      <c r="T26" s="352"/>
      <c r="U26" s="352"/>
      <c r="V26" s="352"/>
      <c r="W26" s="352"/>
      <c r="X26" s="352"/>
      <c r="Y26" s="352"/>
      <c r="Z26" s="352"/>
      <c r="AA26" s="352"/>
      <c r="AB26" s="352"/>
      <c r="AC26" s="352"/>
      <c r="AD26" s="352"/>
      <c r="AE26" s="352"/>
      <c r="AF26" s="352"/>
      <c r="AG26" s="352"/>
      <c r="AH26" s="352"/>
    </row>
    <row r="27" spans="1:34" s="349" customFormat="1" ht="22.5" customHeight="1">
      <c r="A27" s="354"/>
      <c r="B27" s="349" t="s">
        <v>1002</v>
      </c>
      <c r="M27" s="350"/>
      <c r="N27" s="350"/>
      <c r="Q27" s="363"/>
    </row>
    <row r="28" spans="1:34" ht="24" customHeight="1" thickBot="1">
      <c r="A28" s="358"/>
      <c r="B28" s="2031" t="s">
        <v>993</v>
      </c>
      <c r="C28" s="2031"/>
      <c r="D28" s="2063" t="s">
        <v>1003</v>
      </c>
      <c r="E28" s="2063"/>
      <c r="F28" s="2063"/>
      <c r="G28" s="2063"/>
      <c r="H28" s="2063" t="s">
        <v>993</v>
      </c>
      <c r="I28" s="2063"/>
      <c r="J28" s="2063" t="s">
        <v>1003</v>
      </c>
      <c r="K28" s="2063"/>
      <c r="L28" s="2063"/>
    </row>
    <row r="29" spans="1:34" ht="24" customHeight="1" thickTop="1">
      <c r="A29" s="358"/>
      <c r="B29" s="2026" t="s">
        <v>1126</v>
      </c>
      <c r="C29" s="2027"/>
      <c r="D29" s="2064" t="s">
        <v>1004</v>
      </c>
      <c r="E29" s="2064"/>
      <c r="F29" s="2064"/>
      <c r="G29" s="2064"/>
      <c r="H29" s="2030" t="s">
        <v>1126</v>
      </c>
      <c r="I29" s="2030"/>
      <c r="J29" s="2052" t="s">
        <v>1005</v>
      </c>
      <c r="K29" s="2052"/>
      <c r="L29" s="2052"/>
    </row>
    <row r="30" spans="1:34" ht="23.85" customHeight="1">
      <c r="A30" s="358"/>
      <c r="B30" s="2028"/>
      <c r="C30" s="2029"/>
      <c r="D30" s="2053"/>
      <c r="E30" s="2053"/>
      <c r="F30" s="2053"/>
      <c r="G30" s="2053"/>
      <c r="H30" s="2030" t="s">
        <v>1126</v>
      </c>
      <c r="I30" s="2030"/>
      <c r="J30" s="2040" t="s">
        <v>1006</v>
      </c>
      <c r="K30" s="2040"/>
      <c r="L30" s="2040"/>
    </row>
    <row r="31" spans="1:34" ht="39.4" customHeight="1">
      <c r="A31" s="358"/>
      <c r="B31" s="2030" t="s">
        <v>71</v>
      </c>
      <c r="C31" s="2030"/>
      <c r="D31" s="2053" t="s">
        <v>1007</v>
      </c>
      <c r="E31" s="2053"/>
      <c r="F31" s="2053"/>
      <c r="G31" s="2053"/>
      <c r="H31" s="2030" t="s">
        <v>1126</v>
      </c>
      <c r="I31" s="2030"/>
      <c r="J31" s="2040" t="s">
        <v>1008</v>
      </c>
      <c r="K31" s="2040"/>
      <c r="L31" s="2040"/>
    </row>
    <row r="32" spans="1:34" ht="24" customHeight="1">
      <c r="A32" s="358"/>
      <c r="B32" s="2030" t="s">
        <v>71</v>
      </c>
      <c r="C32" s="2030"/>
      <c r="D32" s="2053" t="s">
        <v>1009</v>
      </c>
      <c r="E32" s="2053"/>
      <c r="F32" s="2053"/>
      <c r="G32" s="2053"/>
      <c r="H32" s="2030" t="s">
        <v>71</v>
      </c>
      <c r="I32" s="2030"/>
      <c r="J32" s="2040" t="s">
        <v>1010</v>
      </c>
      <c r="K32" s="2040"/>
      <c r="L32" s="2040"/>
    </row>
    <row r="33" spans="1:34" ht="24" customHeight="1">
      <c r="A33" s="358"/>
      <c r="B33" s="2030" t="s">
        <v>71</v>
      </c>
      <c r="C33" s="2030"/>
      <c r="D33" s="2053" t="s">
        <v>1011</v>
      </c>
      <c r="E33" s="2053"/>
      <c r="F33" s="2053"/>
      <c r="G33" s="2053"/>
      <c r="H33" s="2026" t="s">
        <v>71</v>
      </c>
      <c r="I33" s="2027"/>
      <c r="J33" s="1105" t="s">
        <v>2318</v>
      </c>
      <c r="K33" s="1105"/>
      <c r="L33" s="1105"/>
    </row>
    <row r="34" spans="1:34" ht="24" customHeight="1">
      <c r="A34" s="358"/>
      <c r="B34" s="2030" t="s">
        <v>1126</v>
      </c>
      <c r="C34" s="2030"/>
      <c r="D34" s="2053" t="s">
        <v>1012</v>
      </c>
      <c r="E34" s="2053"/>
      <c r="F34" s="2053"/>
      <c r="G34" s="2053"/>
      <c r="H34" s="2028"/>
      <c r="I34" s="2029"/>
      <c r="J34" s="2071"/>
      <c r="K34" s="2072"/>
      <c r="L34" s="2073"/>
    </row>
    <row r="35" spans="1:34" ht="20.100000000000001" customHeight="1">
      <c r="A35" s="358"/>
      <c r="B35" s="364"/>
      <c r="C35" s="364"/>
      <c r="D35" s="364"/>
      <c r="E35" s="364"/>
      <c r="F35" s="364"/>
      <c r="G35" s="364"/>
      <c r="H35" s="364"/>
      <c r="I35" s="364"/>
      <c r="J35" s="364"/>
      <c r="K35" s="364"/>
      <c r="L35" s="364"/>
      <c r="M35" s="364"/>
      <c r="N35" s="364"/>
      <c r="O35" s="352"/>
      <c r="P35" s="352"/>
      <c r="Q35" s="352"/>
      <c r="R35" s="352"/>
      <c r="S35" s="352"/>
      <c r="T35" s="352"/>
      <c r="U35" s="352"/>
      <c r="V35" s="352"/>
      <c r="W35" s="352"/>
      <c r="X35" s="352"/>
      <c r="Y35" s="352"/>
      <c r="Z35" s="352"/>
      <c r="AA35" s="352"/>
      <c r="AB35" s="352"/>
      <c r="AC35" s="352"/>
      <c r="AD35" s="352"/>
      <c r="AE35" s="352"/>
      <c r="AF35" s="352"/>
      <c r="AG35" s="352"/>
      <c r="AH35" s="352"/>
    </row>
    <row r="36" spans="1:34" s="349" customFormat="1" ht="22.5" customHeight="1">
      <c r="A36" s="354"/>
      <c r="B36" s="349" t="s">
        <v>1013</v>
      </c>
      <c r="M36" s="350"/>
      <c r="N36" s="350"/>
      <c r="Q36" s="363"/>
    </row>
    <row r="37" spans="1:34" ht="24" customHeight="1" thickBot="1">
      <c r="A37" s="358"/>
      <c r="B37" s="2031" t="s">
        <v>993</v>
      </c>
      <c r="C37" s="2031"/>
      <c r="D37" s="2063" t="s">
        <v>1014</v>
      </c>
      <c r="E37" s="2063"/>
      <c r="F37" s="2063"/>
      <c r="G37" s="2063" t="s">
        <v>993</v>
      </c>
      <c r="H37" s="2063"/>
      <c r="I37" s="2065" t="s">
        <v>1014</v>
      </c>
      <c r="J37" s="2066"/>
      <c r="K37" s="2066"/>
      <c r="L37" s="2067"/>
    </row>
    <row r="38" spans="1:34" ht="24" customHeight="1" thickTop="1">
      <c r="A38" s="358"/>
      <c r="B38" s="2030" t="s">
        <v>1126</v>
      </c>
      <c r="C38" s="2030"/>
      <c r="D38" s="2064" t="s">
        <v>1015</v>
      </c>
      <c r="E38" s="2064"/>
      <c r="F38" s="2064"/>
      <c r="G38" s="2030" t="s">
        <v>71</v>
      </c>
      <c r="H38" s="2030"/>
      <c r="I38" s="2068" t="s">
        <v>1016</v>
      </c>
      <c r="J38" s="2069"/>
      <c r="K38" s="2069"/>
      <c r="L38" s="2070"/>
    </row>
    <row r="39" spans="1:34" ht="23.85" customHeight="1">
      <c r="A39" s="358"/>
      <c r="B39" s="2030" t="s">
        <v>1126</v>
      </c>
      <c r="C39" s="2030"/>
      <c r="D39" s="2053" t="s">
        <v>1017</v>
      </c>
      <c r="E39" s="2053"/>
      <c r="F39" s="2053"/>
      <c r="G39" s="2030" t="s">
        <v>71</v>
      </c>
      <c r="H39" s="2030"/>
      <c r="I39" s="896" t="s">
        <v>2320</v>
      </c>
      <c r="J39" s="2041"/>
      <c r="K39" s="2041"/>
      <c r="L39" s="897" t="s">
        <v>2321</v>
      </c>
    </row>
    <row r="40" spans="1:34" ht="92.65" customHeight="1">
      <c r="A40" s="358"/>
      <c r="B40" s="2019" t="s">
        <v>1018</v>
      </c>
      <c r="C40" s="2019"/>
      <c r="D40" s="2019"/>
      <c r="E40" s="2019"/>
      <c r="F40" s="2019"/>
      <c r="G40" s="2019"/>
      <c r="H40" s="2019"/>
      <c r="I40" s="2019"/>
      <c r="J40" s="2019"/>
      <c r="K40" s="2019"/>
      <c r="L40" s="352"/>
      <c r="M40" s="352"/>
      <c r="N40" s="352"/>
    </row>
    <row r="41" spans="1:34" ht="20.100000000000001" customHeight="1">
      <c r="A41" s="358"/>
      <c r="B41" s="364"/>
      <c r="C41" s="364"/>
      <c r="D41" s="364"/>
      <c r="E41" s="364"/>
      <c r="F41" s="364"/>
      <c r="G41" s="364"/>
      <c r="H41" s="364"/>
      <c r="I41" s="364"/>
      <c r="J41" s="364"/>
      <c r="K41" s="364"/>
      <c r="L41" s="364"/>
      <c r="M41" s="364"/>
      <c r="N41" s="364"/>
    </row>
    <row r="42" spans="1:34" s="349" customFormat="1" ht="22.5" customHeight="1">
      <c r="A42" s="354"/>
      <c r="B42" s="349" t="s">
        <v>1019</v>
      </c>
      <c r="M42" s="350"/>
      <c r="N42" s="350"/>
      <c r="Q42" s="363"/>
    </row>
    <row r="43" spans="1:34" ht="24" customHeight="1">
      <c r="A43" s="358"/>
      <c r="B43" s="2025" t="s">
        <v>1020</v>
      </c>
      <c r="C43" s="2025"/>
      <c r="D43" s="2025"/>
      <c r="E43" s="2025"/>
      <c r="F43" s="2025"/>
      <c r="G43" s="2025"/>
      <c r="H43" s="2025"/>
      <c r="I43" s="2025"/>
      <c r="J43" s="2025"/>
      <c r="K43" s="2025"/>
      <c r="L43" s="2025"/>
      <c r="M43" s="2025"/>
      <c r="N43" s="2025"/>
    </row>
    <row r="44" spans="1:34" ht="24" customHeight="1">
      <c r="A44" s="358"/>
      <c r="B44" s="2053" t="s">
        <v>950</v>
      </c>
      <c r="C44" s="2053"/>
      <c r="D44" s="2053"/>
      <c r="E44" s="2053"/>
      <c r="F44" s="2053"/>
      <c r="G44" s="2053"/>
      <c r="H44" s="369" t="s">
        <v>1021</v>
      </c>
      <c r="I44" s="369" t="s">
        <v>1022</v>
      </c>
      <c r="J44" s="369" t="s">
        <v>1023</v>
      </c>
      <c r="K44" s="369" t="s">
        <v>1024</v>
      </c>
      <c r="L44" s="369" t="s">
        <v>1025</v>
      </c>
      <c r="M44" s="369" t="s">
        <v>1026</v>
      </c>
      <c r="N44" s="369" t="s">
        <v>1027</v>
      </c>
    </row>
    <row r="45" spans="1:34" ht="23.85" customHeight="1">
      <c r="A45" s="358"/>
      <c r="B45" s="2025" t="s">
        <v>1028</v>
      </c>
      <c r="C45" s="2025"/>
      <c r="D45" s="2025"/>
      <c r="E45" s="2025"/>
      <c r="F45" s="2025"/>
      <c r="G45" s="2025"/>
      <c r="H45" s="1099" t="s">
        <v>71</v>
      </c>
      <c r="I45" s="1099" t="s">
        <v>1126</v>
      </c>
      <c r="J45" s="1099" t="s">
        <v>1126</v>
      </c>
      <c r="K45" s="1099" t="s">
        <v>71</v>
      </c>
      <c r="L45" s="1099" t="s">
        <v>71</v>
      </c>
      <c r="M45" s="1099" t="s">
        <v>71</v>
      </c>
      <c r="N45" s="1099" t="s">
        <v>71</v>
      </c>
    </row>
    <row r="46" spans="1:34" ht="24" customHeight="1">
      <c r="A46" s="358"/>
      <c r="B46" s="2025" t="s">
        <v>1029</v>
      </c>
      <c r="C46" s="2025"/>
      <c r="D46" s="2025"/>
      <c r="E46" s="2025"/>
      <c r="F46" s="2025"/>
      <c r="G46" s="2025"/>
      <c r="H46" s="1099" t="s">
        <v>71</v>
      </c>
      <c r="I46" s="1099" t="s">
        <v>1126</v>
      </c>
      <c r="J46" s="1099" t="s">
        <v>1126</v>
      </c>
      <c r="K46" s="1099" t="s">
        <v>71</v>
      </c>
      <c r="L46" s="1099" t="s">
        <v>71</v>
      </c>
      <c r="M46" s="1099" t="s">
        <v>71</v>
      </c>
      <c r="N46" s="1099" t="s">
        <v>71</v>
      </c>
    </row>
    <row r="47" spans="1:34" ht="15" customHeight="1">
      <c r="A47" s="358"/>
      <c r="B47" s="2054" t="s">
        <v>1030</v>
      </c>
      <c r="C47" s="2055"/>
      <c r="D47" s="2055"/>
      <c r="E47" s="2055"/>
      <c r="F47" s="2055"/>
      <c r="G47" s="2056"/>
      <c r="H47" s="1102" t="s">
        <v>1127</v>
      </c>
      <c r="I47" s="1102"/>
      <c r="J47" s="1102" t="s">
        <v>1128</v>
      </c>
      <c r="K47" s="1102"/>
      <c r="L47" s="1102" t="s">
        <v>1130</v>
      </c>
      <c r="M47" s="1102"/>
      <c r="N47" s="1102"/>
    </row>
    <row r="48" spans="1:34" ht="15" customHeight="1">
      <c r="A48" s="358"/>
      <c r="B48" s="2057"/>
      <c r="C48" s="2058"/>
      <c r="D48" s="2058"/>
      <c r="E48" s="2058"/>
      <c r="F48" s="2058"/>
      <c r="G48" s="2059"/>
      <c r="H48" s="1102"/>
      <c r="I48" s="1102"/>
      <c r="J48" s="1102" t="s">
        <v>1129</v>
      </c>
      <c r="K48" s="1102"/>
      <c r="L48" s="1102" t="s">
        <v>1131</v>
      </c>
      <c r="M48" s="1102"/>
      <c r="N48" s="1102"/>
    </row>
    <row r="49" spans="1:14" ht="15" customHeight="1">
      <c r="A49" s="358"/>
      <c r="B49" s="2060"/>
      <c r="C49" s="2061"/>
      <c r="D49" s="2061"/>
      <c r="E49" s="2061"/>
      <c r="F49" s="2061"/>
      <c r="G49" s="2062"/>
      <c r="H49" s="1102"/>
      <c r="I49" s="1102"/>
      <c r="J49" s="1102"/>
      <c r="K49" s="1102"/>
      <c r="L49" s="1102"/>
      <c r="M49" s="1102"/>
      <c r="N49" s="1102"/>
    </row>
    <row r="50" spans="1:14" ht="24" customHeight="1">
      <c r="A50" s="358"/>
      <c r="B50" s="2025" t="s">
        <v>1031</v>
      </c>
      <c r="C50" s="2025"/>
      <c r="D50" s="2025"/>
      <c r="E50" s="2025"/>
      <c r="F50" s="2025"/>
      <c r="G50" s="2025"/>
      <c r="H50" s="1099" t="s">
        <v>71</v>
      </c>
      <c r="I50" s="1099" t="s">
        <v>71</v>
      </c>
      <c r="J50" s="1099" t="s">
        <v>1126</v>
      </c>
      <c r="K50" s="1099" t="s">
        <v>71</v>
      </c>
      <c r="L50" s="1099" t="s">
        <v>71</v>
      </c>
      <c r="M50" s="1099" t="s">
        <v>71</v>
      </c>
      <c r="N50" s="1099" t="s">
        <v>71</v>
      </c>
    </row>
    <row r="51" spans="1:14" ht="24" customHeight="1">
      <c r="A51" s="358"/>
      <c r="B51" s="2025" t="s">
        <v>1032</v>
      </c>
      <c r="C51" s="2025"/>
      <c r="D51" s="2025"/>
      <c r="E51" s="2025"/>
      <c r="F51" s="2025"/>
      <c r="G51" s="2025"/>
      <c r="H51" s="370"/>
      <c r="I51" s="1099" t="s">
        <v>71</v>
      </c>
      <c r="J51" s="1099" t="s">
        <v>1126</v>
      </c>
      <c r="K51" s="1099" t="s">
        <v>1126</v>
      </c>
      <c r="L51" s="1099" t="s">
        <v>1126</v>
      </c>
      <c r="M51" s="1099" t="s">
        <v>1126</v>
      </c>
      <c r="N51" s="370"/>
    </row>
    <row r="52" spans="1:14" ht="22.5" customHeight="1">
      <c r="A52" s="358"/>
      <c r="B52" s="2042" t="s">
        <v>1033</v>
      </c>
      <c r="C52" s="2043"/>
      <c r="D52" s="2043"/>
      <c r="E52" s="2043"/>
      <c r="F52" s="2043"/>
      <c r="G52" s="2043"/>
      <c r="H52" s="2043"/>
      <c r="I52" s="2043"/>
      <c r="J52" s="2043"/>
      <c r="K52" s="2043"/>
      <c r="L52" s="2043"/>
      <c r="M52" s="2043"/>
      <c r="N52" s="2044"/>
    </row>
    <row r="53" spans="1:14" ht="22.5" customHeight="1">
      <c r="A53" s="358"/>
      <c r="B53" s="2045"/>
      <c r="C53" s="2046"/>
      <c r="D53" s="2046"/>
      <c r="E53" s="2046"/>
      <c r="F53" s="2046"/>
      <c r="G53" s="2046"/>
      <c r="H53" s="2046"/>
      <c r="I53" s="2046"/>
      <c r="J53" s="2046"/>
      <c r="K53" s="2046"/>
      <c r="L53" s="2046"/>
      <c r="M53" s="2046"/>
      <c r="N53" s="2047"/>
    </row>
    <row r="54" spans="1:14" ht="22.5" customHeight="1">
      <c r="A54" s="358"/>
      <c r="B54" s="2045"/>
      <c r="C54" s="2046"/>
      <c r="D54" s="2046"/>
      <c r="E54" s="2046"/>
      <c r="F54" s="2046"/>
      <c r="G54" s="2046"/>
      <c r="H54" s="2046"/>
      <c r="I54" s="2046"/>
      <c r="J54" s="2046"/>
      <c r="K54" s="2046"/>
      <c r="L54" s="2046"/>
      <c r="M54" s="2046"/>
      <c r="N54" s="2047"/>
    </row>
    <row r="55" spans="1:14" ht="22.5" customHeight="1">
      <c r="A55" s="358"/>
      <c r="B55" s="2045"/>
      <c r="C55" s="2046"/>
      <c r="D55" s="2046"/>
      <c r="E55" s="2046"/>
      <c r="F55" s="2046"/>
      <c r="G55" s="2046"/>
      <c r="H55" s="2046"/>
      <c r="I55" s="2046"/>
      <c r="J55" s="2046"/>
      <c r="K55" s="2046"/>
      <c r="L55" s="2046"/>
      <c r="M55" s="2046"/>
      <c r="N55" s="2047"/>
    </row>
    <row r="56" spans="1:14" ht="22.5" customHeight="1">
      <c r="A56" s="358"/>
      <c r="B56" s="2045"/>
      <c r="C56" s="2046"/>
      <c r="D56" s="2046"/>
      <c r="E56" s="2046"/>
      <c r="F56" s="2046"/>
      <c r="G56" s="2046"/>
      <c r="H56" s="2046"/>
      <c r="I56" s="2046"/>
      <c r="J56" s="2046"/>
      <c r="K56" s="2046"/>
      <c r="L56" s="2046"/>
      <c r="M56" s="2046"/>
      <c r="N56" s="2047"/>
    </row>
    <row r="57" spans="1:14" ht="22.5" customHeight="1">
      <c r="A57" s="358"/>
      <c r="B57" s="2045"/>
      <c r="C57" s="2046"/>
      <c r="D57" s="2046"/>
      <c r="E57" s="2046"/>
      <c r="F57" s="2046"/>
      <c r="G57" s="2046"/>
      <c r="H57" s="2046"/>
      <c r="I57" s="2046"/>
      <c r="J57" s="2046"/>
      <c r="K57" s="2046"/>
      <c r="L57" s="2046"/>
      <c r="M57" s="2046"/>
      <c r="N57" s="2047"/>
    </row>
    <row r="58" spans="1:14" ht="22.5" customHeight="1">
      <c r="B58" s="2045"/>
      <c r="C58" s="2046"/>
      <c r="D58" s="2046"/>
      <c r="E58" s="2046"/>
      <c r="F58" s="2046"/>
      <c r="G58" s="2046"/>
      <c r="H58" s="2046"/>
      <c r="I58" s="2046"/>
      <c r="J58" s="2046"/>
      <c r="K58" s="2046"/>
      <c r="L58" s="2046"/>
      <c r="M58" s="2046"/>
      <c r="N58" s="2047"/>
    </row>
    <row r="59" spans="1:14" s="372" customFormat="1" ht="22.5" customHeight="1">
      <c r="A59" s="371"/>
      <c r="B59" s="2045"/>
      <c r="C59" s="2046"/>
      <c r="D59" s="2046"/>
      <c r="E59" s="2046"/>
      <c r="F59" s="2046"/>
      <c r="G59" s="2046"/>
      <c r="H59" s="2046"/>
      <c r="I59" s="2046"/>
      <c r="J59" s="2046"/>
      <c r="K59" s="2046"/>
      <c r="L59" s="2046"/>
      <c r="M59" s="2046"/>
      <c r="N59" s="2047"/>
    </row>
    <row r="60" spans="1:14" ht="22.5" customHeight="1">
      <c r="B60" s="2048"/>
      <c r="C60" s="2049"/>
      <c r="D60" s="2049"/>
      <c r="E60" s="2049"/>
      <c r="F60" s="2049"/>
      <c r="G60" s="2049"/>
      <c r="H60" s="2049"/>
      <c r="I60" s="2049"/>
      <c r="J60" s="2049"/>
      <c r="K60" s="2049"/>
      <c r="L60" s="2049"/>
      <c r="M60" s="2049"/>
      <c r="N60" s="2050"/>
    </row>
    <row r="61" spans="1:14" ht="31.5" customHeight="1">
      <c r="A61" s="371"/>
      <c r="B61" s="2051" t="s">
        <v>2533</v>
      </c>
      <c r="C61" s="2051"/>
      <c r="D61" s="2051"/>
      <c r="E61" s="2051"/>
      <c r="F61" s="2051"/>
      <c r="G61" s="2051"/>
      <c r="H61" s="2051"/>
      <c r="I61" s="2051"/>
      <c r="J61" s="2051"/>
      <c r="K61" s="2051"/>
      <c r="L61" s="2051"/>
      <c r="M61" s="2051"/>
      <c r="N61" s="2051"/>
    </row>
    <row r="62" spans="1:14" ht="20.100000000000001" customHeight="1"/>
    <row r="63" spans="1:14" s="349" customFormat="1" ht="22.5" customHeight="1">
      <c r="A63" s="354"/>
      <c r="B63" s="349" t="s">
        <v>1034</v>
      </c>
      <c r="M63" s="363"/>
    </row>
    <row r="64" spans="1:14" ht="24" customHeight="1" thickBot="1">
      <c r="A64" s="358"/>
      <c r="B64" s="2031" t="s">
        <v>993</v>
      </c>
      <c r="C64" s="2031"/>
      <c r="D64" s="2031" t="s">
        <v>1035</v>
      </c>
      <c r="E64" s="2031"/>
      <c r="F64" s="2031"/>
      <c r="G64" s="2031"/>
      <c r="H64" s="2031"/>
      <c r="I64" s="2031"/>
      <c r="J64" s="2031"/>
      <c r="K64" s="2031"/>
    </row>
    <row r="65" spans="1:11" ht="23.1" customHeight="1" thickTop="1">
      <c r="A65" s="358"/>
      <c r="B65" s="2030" t="s">
        <v>71</v>
      </c>
      <c r="C65" s="2030"/>
      <c r="D65" s="2052" t="s">
        <v>1036</v>
      </c>
      <c r="E65" s="2052"/>
      <c r="F65" s="2052"/>
      <c r="G65" s="2052"/>
      <c r="H65" s="2052"/>
      <c r="I65" s="2052"/>
      <c r="J65" s="2052"/>
      <c r="K65" s="2052"/>
    </row>
    <row r="66" spans="1:11" ht="23.1" customHeight="1">
      <c r="A66" s="358"/>
      <c r="B66" s="2030" t="s">
        <v>1126</v>
      </c>
      <c r="C66" s="2030"/>
      <c r="D66" s="2040" t="s">
        <v>1037</v>
      </c>
      <c r="E66" s="2040"/>
      <c r="F66" s="2040"/>
      <c r="G66" s="2040"/>
      <c r="H66" s="2040"/>
      <c r="I66" s="2040"/>
      <c r="J66" s="2040"/>
      <c r="K66" s="2040"/>
    </row>
    <row r="67" spans="1:11" ht="23.1" customHeight="1">
      <c r="A67" s="358"/>
      <c r="B67" s="2030" t="s">
        <v>71</v>
      </c>
      <c r="C67" s="2030"/>
      <c r="D67" s="2040" t="s">
        <v>1038</v>
      </c>
      <c r="E67" s="2040"/>
      <c r="F67" s="2040"/>
      <c r="G67" s="2040"/>
      <c r="H67" s="2040"/>
      <c r="I67" s="2040"/>
      <c r="J67" s="2040"/>
      <c r="K67" s="2040"/>
    </row>
    <row r="68" spans="1:11" ht="23.1" customHeight="1">
      <c r="B68" s="2030" t="s">
        <v>71</v>
      </c>
      <c r="C68" s="2030"/>
      <c r="D68" s="2040" t="s">
        <v>1039</v>
      </c>
      <c r="E68" s="2040"/>
      <c r="F68" s="2040"/>
      <c r="G68" s="2040"/>
      <c r="H68" s="2040"/>
      <c r="I68" s="2040"/>
      <c r="J68" s="2040"/>
      <c r="K68" s="2040"/>
    </row>
    <row r="69" spans="1:11" ht="23.1" customHeight="1">
      <c r="B69" s="2030" t="s">
        <v>71</v>
      </c>
      <c r="C69" s="2030"/>
      <c r="D69" s="2040" t="s">
        <v>1040</v>
      </c>
      <c r="E69" s="2040"/>
      <c r="F69" s="2040"/>
      <c r="G69" s="2040"/>
      <c r="H69" s="2040"/>
      <c r="I69" s="2040"/>
      <c r="J69" s="2040"/>
      <c r="K69" s="2040"/>
    </row>
    <row r="70" spans="1:11" ht="23.1" customHeight="1">
      <c r="B70" s="2030" t="s">
        <v>71</v>
      </c>
      <c r="C70" s="2030"/>
      <c r="D70" s="898" t="s">
        <v>2322</v>
      </c>
      <c r="E70" s="896"/>
      <c r="F70" s="2041"/>
      <c r="G70" s="2041"/>
      <c r="H70" s="2041"/>
      <c r="I70" s="2041"/>
      <c r="J70" s="2041"/>
      <c r="K70" s="897" t="s">
        <v>2323</v>
      </c>
    </row>
    <row r="71" spans="1:11" ht="20.100000000000001" customHeight="1"/>
  </sheetData>
  <mergeCells count="109">
    <mergeCell ref="B3:N3"/>
    <mergeCell ref="B6:M6"/>
    <mergeCell ref="B9:E10"/>
    <mergeCell ref="F9:G10"/>
    <mergeCell ref="H9:K9"/>
    <mergeCell ref="L9:M9"/>
    <mergeCell ref="H10:I10"/>
    <mergeCell ref="J10:K10"/>
    <mergeCell ref="B14:E14"/>
    <mergeCell ref="F14:G14"/>
    <mergeCell ref="H14:I14"/>
    <mergeCell ref="J14:K14"/>
    <mergeCell ref="B13:E13"/>
    <mergeCell ref="F13:G13"/>
    <mergeCell ref="H13:I13"/>
    <mergeCell ref="J13:K13"/>
    <mergeCell ref="B15:E15"/>
    <mergeCell ref="F15:G15"/>
    <mergeCell ref="H15:I15"/>
    <mergeCell ref="J15:K15"/>
    <mergeCell ref="B11:E11"/>
    <mergeCell ref="F11:G11"/>
    <mergeCell ref="H11:I11"/>
    <mergeCell ref="J11:K11"/>
    <mergeCell ref="B12:E12"/>
    <mergeCell ref="F12:G12"/>
    <mergeCell ref="H12:I12"/>
    <mergeCell ref="J12:K12"/>
    <mergeCell ref="B16:N16"/>
    <mergeCell ref="B19:C19"/>
    <mergeCell ref="D19:G19"/>
    <mergeCell ref="H19:I19"/>
    <mergeCell ref="J19:M19"/>
    <mergeCell ref="B20:C20"/>
    <mergeCell ref="D20:G20"/>
    <mergeCell ref="H20:I20"/>
    <mergeCell ref="J20:M20"/>
    <mergeCell ref="B21:C21"/>
    <mergeCell ref="D21:G21"/>
    <mergeCell ref="H21:I21"/>
    <mergeCell ref="J21:M21"/>
    <mergeCell ref="B22:C22"/>
    <mergeCell ref="D22:G22"/>
    <mergeCell ref="H22:I23"/>
    <mergeCell ref="B23:C23"/>
    <mergeCell ref="D23:G23"/>
    <mergeCell ref="J23:M23"/>
    <mergeCell ref="B29:C30"/>
    <mergeCell ref="D29:G30"/>
    <mergeCell ref="H29:I29"/>
    <mergeCell ref="J29:L29"/>
    <mergeCell ref="H30:I30"/>
    <mergeCell ref="J30:L30"/>
    <mergeCell ref="B24:M24"/>
    <mergeCell ref="B25:M25"/>
    <mergeCell ref="B28:C28"/>
    <mergeCell ref="D28:G28"/>
    <mergeCell ref="H28:I28"/>
    <mergeCell ref="J28:L28"/>
    <mergeCell ref="B33:C33"/>
    <mergeCell ref="D33:G33"/>
    <mergeCell ref="H33:I34"/>
    <mergeCell ref="B34:C34"/>
    <mergeCell ref="D34:G34"/>
    <mergeCell ref="B31:C31"/>
    <mergeCell ref="D31:G31"/>
    <mergeCell ref="H31:I31"/>
    <mergeCell ref="J31:L31"/>
    <mergeCell ref="B32:C32"/>
    <mergeCell ref="D32:G32"/>
    <mergeCell ref="H32:I32"/>
    <mergeCell ref="J32:L32"/>
    <mergeCell ref="J34:L34"/>
    <mergeCell ref="B39:C39"/>
    <mergeCell ref="D39:F39"/>
    <mergeCell ref="G39:H39"/>
    <mergeCell ref="B40:K40"/>
    <mergeCell ref="B43:N43"/>
    <mergeCell ref="B37:C37"/>
    <mergeCell ref="D37:F37"/>
    <mergeCell ref="G37:H37"/>
    <mergeCell ref="B38:C38"/>
    <mergeCell ref="D38:F38"/>
    <mergeCell ref="G38:H38"/>
    <mergeCell ref="I37:L37"/>
    <mergeCell ref="I38:L38"/>
    <mergeCell ref="J39:K39"/>
    <mergeCell ref="B52:N60"/>
    <mergeCell ref="B61:N61"/>
    <mergeCell ref="B64:C64"/>
    <mergeCell ref="D64:K64"/>
    <mergeCell ref="B65:C65"/>
    <mergeCell ref="D65:K65"/>
    <mergeCell ref="B44:G44"/>
    <mergeCell ref="B45:G45"/>
    <mergeCell ref="B46:G46"/>
    <mergeCell ref="B50:G50"/>
    <mergeCell ref="B51:G51"/>
    <mergeCell ref="B47:G49"/>
    <mergeCell ref="B69:C69"/>
    <mergeCell ref="D69:K69"/>
    <mergeCell ref="B70:C70"/>
    <mergeCell ref="B66:C66"/>
    <mergeCell ref="D66:K66"/>
    <mergeCell ref="B67:C67"/>
    <mergeCell ref="D67:K67"/>
    <mergeCell ref="B68:C68"/>
    <mergeCell ref="D68:K68"/>
    <mergeCell ref="F70:J70"/>
  </mergeCells>
  <phoneticPr fontId="3"/>
  <dataValidations count="2">
    <dataValidation type="list" allowBlank="1" showInputMessage="1" showErrorMessage="1" prompt="該当する場合「○」を記載" sqref="B65:C70 B20:C23 H20:I23 B29:C34 H29:I34 B38:C39 G38:H39 H45:N46 H50:I50 J50:M51 N50 I51 H12:M14" xr:uid="{858EE658-FCAF-4253-9210-AFEA224299CC}">
      <formula1>"　,○,"</formula1>
    </dataValidation>
    <dataValidation type="list" allowBlank="1" showInputMessage="1" showErrorMessage="1" prompt="２－４の「連携して実施する活動」の番号を記載" sqref="H47:N49" xr:uid="{1ACE1510-6D13-407A-9881-5867C6C5B0A7}">
      <formula1>"①,②,③,④,⑤,⑥,⑦,⑧,⑨,⑩"</formula1>
    </dataValidation>
  </dataValidations>
  <printOptions horizontalCentered="1"/>
  <pageMargins left="0.59055118110236227" right="0.31496062992125984" top="0.55118110236220474" bottom="0.15748031496062992" header="0.31496062992125984" footer="0.31496062992125984"/>
  <pageSetup paperSize="9" scale="76" fitToHeight="0" orientation="portrait" r:id="rId1"/>
  <rowBreaks count="1" manualBreakCount="1">
    <brk id="35"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pageSetUpPr fitToPage="1"/>
  </sheetPr>
  <dimension ref="A1:AB110"/>
  <sheetViews>
    <sheetView showGridLines="0" view="pageBreakPreview" zoomScale="99" zoomScaleNormal="80" zoomScaleSheetLayoutView="310" workbookViewId="0">
      <selection activeCell="D23" sqref="D23"/>
    </sheetView>
  </sheetViews>
  <sheetFormatPr defaultRowHeight="18.75"/>
  <cols>
    <col min="1" max="1" width="10.5" style="187" customWidth="1"/>
    <col min="2" max="2" width="14.375" style="187" customWidth="1"/>
    <col min="3" max="3" width="7.625" style="187" customWidth="1"/>
    <col min="4" max="4" width="16.5" style="187" customWidth="1"/>
    <col min="5" max="5" width="7.5" style="187" customWidth="1"/>
    <col min="6" max="6" width="10.5" style="187" customWidth="1"/>
    <col min="7" max="7" width="11.125" style="187" customWidth="1"/>
    <col min="8" max="8" width="7.75" style="187" customWidth="1"/>
    <col min="9" max="9" width="8.25" style="187" customWidth="1"/>
    <col min="10" max="10" width="8.25" style="187" hidden="1" customWidth="1"/>
    <col min="11" max="15" width="4.25" style="187" customWidth="1"/>
    <col min="16" max="17" width="13.875" style="187" customWidth="1"/>
    <col min="18" max="18" width="11.75" style="187" customWidth="1"/>
    <col min="19" max="19" width="12.75" style="187" customWidth="1"/>
    <col min="20" max="20" width="3.5" style="187" customWidth="1"/>
    <col min="21" max="21" width="11.25" style="188" customWidth="1"/>
  </cols>
  <sheetData>
    <row r="1" spans="1:28" s="191" customFormat="1" ht="22.15" customHeight="1">
      <c r="A1" s="190"/>
      <c r="S1" s="190" t="s">
        <v>2072</v>
      </c>
      <c r="U1" s="192"/>
    </row>
    <row r="2" spans="1:28" s="190" customFormat="1" ht="23.45" customHeight="1">
      <c r="A2" s="1249" t="s">
        <v>851</v>
      </c>
      <c r="B2" s="1249"/>
      <c r="C2" s="1249"/>
      <c r="D2" s="1249"/>
      <c r="E2" s="1249"/>
      <c r="F2" s="1249"/>
      <c r="G2" s="1249"/>
      <c r="H2" s="1249"/>
      <c r="I2" s="1249"/>
      <c r="J2" s="1249"/>
      <c r="K2" s="1249"/>
      <c r="L2" s="1249"/>
      <c r="M2" s="1249"/>
      <c r="N2" s="1249"/>
      <c r="O2" s="1249"/>
      <c r="P2" s="1249"/>
      <c r="Q2" s="1249"/>
      <c r="R2" s="1249"/>
      <c r="S2" s="1249"/>
      <c r="U2" s="192"/>
    </row>
    <row r="3" spans="1:28" s="190" customFormat="1" ht="23.45" customHeight="1">
      <c r="A3" s="193" t="s">
        <v>852</v>
      </c>
      <c r="C3" s="193"/>
      <c r="U3" s="192"/>
    </row>
    <row r="4" spans="1:28" s="190" customFormat="1" ht="40.5" customHeight="1">
      <c r="A4" s="1259" t="s">
        <v>853</v>
      </c>
      <c r="B4" s="1259"/>
      <c r="C4" s="1259"/>
      <c r="D4" s="1259"/>
      <c r="E4" s="1259"/>
      <c r="F4" s="1259"/>
      <c r="G4" s="1259"/>
      <c r="H4" s="1259"/>
      <c r="I4" s="1259"/>
      <c r="J4" s="1259"/>
      <c r="K4" s="1259"/>
      <c r="L4" s="1259"/>
      <c r="M4" s="1259"/>
      <c r="N4" s="1259"/>
      <c r="O4" s="1259"/>
      <c r="P4" s="1259"/>
      <c r="Q4" s="1259"/>
      <c r="R4" s="1259"/>
      <c r="S4" s="1259"/>
      <c r="U4" s="192"/>
    </row>
    <row r="5" spans="1:28" s="190" customFormat="1" ht="23.45" hidden="1" customHeight="1">
      <c r="A5" s="193"/>
      <c r="C5" s="193"/>
      <c r="E5" s="194"/>
      <c r="F5" s="195"/>
      <c r="G5" s="196"/>
      <c r="U5" s="197" t="s">
        <v>1153</v>
      </c>
    </row>
    <row r="6" spans="1:28" s="190" customFormat="1" ht="18.600000000000001" hidden="1" customHeight="1">
      <c r="A6" s="193"/>
      <c r="C6" s="1247" t="s">
        <v>411</v>
      </c>
      <c r="D6" s="1248"/>
      <c r="F6" s="1289" t="s">
        <v>940</v>
      </c>
      <c r="G6" s="1291" t="str">
        <f>IF(S14="", "",S14)</f>
        <v/>
      </c>
      <c r="U6" s="192"/>
    </row>
    <row r="7" spans="1:28" s="190" customFormat="1" ht="18.600000000000001" hidden="1" customHeight="1">
      <c r="A7" s="193"/>
      <c r="C7" s="1247" t="s">
        <v>120</v>
      </c>
      <c r="D7" s="1248"/>
      <c r="F7" s="1290"/>
      <c r="G7" s="1292"/>
      <c r="U7" s="192"/>
    </row>
    <row r="8" spans="1:28" s="190" customFormat="1" ht="18.600000000000001" hidden="1" customHeight="1">
      <c r="A8" s="193"/>
      <c r="C8" s="1247" t="s">
        <v>883</v>
      </c>
      <c r="D8" s="1248"/>
      <c r="F8" s="1289" t="s">
        <v>941</v>
      </c>
      <c r="G8" s="1245" t="str">
        <f>IF(S15="", "",S15)</f>
        <v/>
      </c>
      <c r="U8" s="192"/>
    </row>
    <row r="9" spans="1:28" s="190" customFormat="1" ht="18.600000000000001" hidden="1" customHeight="1">
      <c r="A9" s="193"/>
      <c r="C9" s="1247" t="s">
        <v>1150</v>
      </c>
      <c r="D9" s="1248"/>
      <c r="F9" s="1290"/>
      <c r="G9" s="1246"/>
      <c r="U9" s="192"/>
    </row>
    <row r="10" spans="1:28" s="190" customFormat="1" ht="18.600000000000001" hidden="1" customHeight="1">
      <c r="A10" s="193"/>
      <c r="C10" s="1247" t="s">
        <v>898</v>
      </c>
      <c r="D10" s="1248"/>
      <c r="U10" s="192"/>
    </row>
    <row r="11" spans="1:28" s="195" customFormat="1" ht="8.4499999999999993" customHeight="1" thickBot="1">
      <c r="A11" s="196"/>
      <c r="C11" s="196"/>
      <c r="U11" s="197"/>
    </row>
    <row r="12" spans="1:28" s="195" customFormat="1" ht="13.5" customHeight="1">
      <c r="A12" s="1250" t="s">
        <v>899</v>
      </c>
      <c r="B12" s="1251"/>
      <c r="C12" s="1251"/>
      <c r="D12" s="1251"/>
      <c r="E12" s="1251"/>
      <c r="F12" s="1251"/>
      <c r="G12" s="1251"/>
      <c r="H12" s="1251"/>
      <c r="I12" s="1251"/>
      <c r="J12" s="1251"/>
      <c r="K12" s="1251"/>
      <c r="L12" s="1251"/>
      <c r="M12" s="1251"/>
      <c r="N12" s="1251"/>
      <c r="O12" s="1251"/>
      <c r="P12" s="1251"/>
      <c r="Q12" s="1251"/>
      <c r="R12" s="1251"/>
      <c r="S12" s="1252"/>
      <c r="U12" s="1256" t="s">
        <v>433</v>
      </c>
    </row>
    <row r="13" spans="1:28" s="195" customFormat="1" ht="13.5" customHeight="1" thickBot="1">
      <c r="A13" s="1253"/>
      <c r="B13" s="1254"/>
      <c r="C13" s="1254"/>
      <c r="D13" s="1254"/>
      <c r="E13" s="1254"/>
      <c r="F13" s="1254"/>
      <c r="G13" s="1254"/>
      <c r="H13" s="1254"/>
      <c r="I13" s="1254"/>
      <c r="J13" s="1254"/>
      <c r="K13" s="1254"/>
      <c r="L13" s="1254"/>
      <c r="M13" s="1254"/>
      <c r="N13" s="1254"/>
      <c r="O13" s="1254"/>
      <c r="P13" s="1254"/>
      <c r="Q13" s="1254"/>
      <c r="R13" s="1254"/>
      <c r="S13" s="1255"/>
      <c r="U13" s="1257"/>
    </row>
    <row r="14" spans="1:28" s="195" customFormat="1" ht="39" customHeight="1">
      <c r="A14" s="1272" t="s">
        <v>2073</v>
      </c>
      <c r="B14" s="1273"/>
      <c r="C14" s="1273"/>
      <c r="D14" s="1273"/>
      <c r="E14" s="1273"/>
      <c r="F14" s="1273"/>
      <c r="G14" s="1273"/>
      <c r="H14" s="1274"/>
      <c r="I14" s="1281" t="s">
        <v>2074</v>
      </c>
      <c r="J14" s="1062"/>
      <c r="K14" s="1272" t="s">
        <v>2075</v>
      </c>
      <c r="L14" s="1284"/>
      <c r="M14" s="1284"/>
      <c r="N14" s="1284"/>
      <c r="O14" s="1285"/>
      <c r="P14" s="1266" t="s">
        <v>937</v>
      </c>
      <c r="Q14" s="1267"/>
      <c r="R14" s="1268"/>
      <c r="S14" s="1069"/>
      <c r="U14" s="1257"/>
    </row>
    <row r="15" spans="1:28" s="198" customFormat="1" ht="39" customHeight="1" thickBot="1">
      <c r="A15" s="1275"/>
      <c r="B15" s="1276"/>
      <c r="C15" s="1276"/>
      <c r="D15" s="1276"/>
      <c r="E15" s="1276"/>
      <c r="F15" s="1276"/>
      <c r="G15" s="1276"/>
      <c r="H15" s="1277"/>
      <c r="I15" s="1282"/>
      <c r="J15" s="1063"/>
      <c r="K15" s="1286"/>
      <c r="L15" s="1287"/>
      <c r="M15" s="1287"/>
      <c r="N15" s="1287"/>
      <c r="O15" s="1288"/>
      <c r="P15" s="1269" t="s">
        <v>938</v>
      </c>
      <c r="Q15" s="1270"/>
      <c r="R15" s="1271"/>
      <c r="S15" s="1070"/>
      <c r="T15" s="195"/>
      <c r="U15" s="1257"/>
      <c r="V15" s="195"/>
      <c r="W15" s="195"/>
      <c r="X15" s="195"/>
      <c r="Y15" s="195"/>
      <c r="Z15" s="195"/>
      <c r="AA15" s="195"/>
      <c r="AB15" s="195"/>
    </row>
    <row r="16" spans="1:28" s="198" customFormat="1" ht="30" customHeight="1" thickBot="1">
      <c r="A16" s="1278"/>
      <c r="B16" s="1279"/>
      <c r="C16" s="1279"/>
      <c r="D16" s="1279"/>
      <c r="E16" s="1279"/>
      <c r="F16" s="1279"/>
      <c r="G16" s="1279"/>
      <c r="H16" s="1280"/>
      <c r="I16" s="1283"/>
      <c r="J16" s="1064"/>
      <c r="K16" s="1065" t="s">
        <v>1136</v>
      </c>
      <c r="L16" s="1066"/>
      <c r="M16" s="1066"/>
      <c r="N16" s="1066"/>
      <c r="O16" s="1066"/>
      <c r="P16" s="1264" t="s">
        <v>900</v>
      </c>
      <c r="Q16" s="1265"/>
      <c r="R16" s="1260" t="s">
        <v>901</v>
      </c>
      <c r="S16" s="1262" t="s">
        <v>902</v>
      </c>
      <c r="T16" s="195"/>
      <c r="U16" s="1258"/>
      <c r="V16" s="195"/>
      <c r="W16" s="195"/>
      <c r="X16" s="195"/>
      <c r="Y16" s="195"/>
      <c r="Z16" s="195"/>
      <c r="AA16" s="195"/>
      <c r="AB16" s="195"/>
    </row>
    <row r="17" spans="1:28" s="198" customFormat="1" ht="153.75" customHeight="1">
      <c r="A17" s="863" t="s">
        <v>204</v>
      </c>
      <c r="B17" s="864" t="s">
        <v>205</v>
      </c>
      <c r="C17" s="864" t="s">
        <v>206</v>
      </c>
      <c r="D17" s="864" t="s">
        <v>207</v>
      </c>
      <c r="E17" s="864" t="s">
        <v>4</v>
      </c>
      <c r="F17" s="864" t="s">
        <v>208</v>
      </c>
      <c r="G17" s="865" t="s">
        <v>2070</v>
      </c>
      <c r="H17" s="346" t="s">
        <v>432</v>
      </c>
      <c r="I17" s="345" t="s">
        <v>209</v>
      </c>
      <c r="J17" s="345" t="s">
        <v>210</v>
      </c>
      <c r="K17" s="339" t="s">
        <v>411</v>
      </c>
      <c r="L17" s="339" t="s">
        <v>120</v>
      </c>
      <c r="M17" s="339" t="s">
        <v>883</v>
      </c>
      <c r="N17" s="339" t="s">
        <v>1150</v>
      </c>
      <c r="O17" s="339" t="s">
        <v>898</v>
      </c>
      <c r="P17" s="347" t="s">
        <v>407</v>
      </c>
      <c r="Q17" s="348" t="s">
        <v>2071</v>
      </c>
      <c r="R17" s="1261"/>
      <c r="S17" s="1263"/>
      <c r="T17" s="191"/>
      <c r="U17" s="866" t="s">
        <v>939</v>
      </c>
      <c r="V17" s="191"/>
      <c r="W17" s="191"/>
      <c r="X17" s="191"/>
      <c r="Y17" s="191"/>
      <c r="Z17" s="191"/>
      <c r="AA17" s="191"/>
      <c r="AB17" s="191"/>
    </row>
    <row r="18" spans="1:28" s="198" customFormat="1" ht="18" customHeight="1">
      <c r="A18" s="379" t="s">
        <v>945</v>
      </c>
      <c r="B18" s="380" t="s">
        <v>199</v>
      </c>
      <c r="C18" s="380" t="s">
        <v>414</v>
      </c>
      <c r="D18" s="380" t="s">
        <v>260</v>
      </c>
      <c r="E18" s="381" t="s">
        <v>302</v>
      </c>
      <c r="F18" s="382">
        <v>589</v>
      </c>
      <c r="G18" s="383" t="s">
        <v>258</v>
      </c>
      <c r="H18" s="1067"/>
      <c r="I18" s="384">
        <f>IFERROR(VLOOKUP(U18,プルダウンリスト!$D$15:$E$70,2,FALSE),"")</f>
        <v>16800</v>
      </c>
      <c r="J18" s="384">
        <f t="shared" ref="J18:J49" si="0">IFERROR(ROUNDDOWN(F18*I18/1000,0),"")</f>
        <v>9895</v>
      </c>
      <c r="K18" s="1067"/>
      <c r="L18" s="1067" t="s">
        <v>71</v>
      </c>
      <c r="M18" s="1067" t="s">
        <v>71</v>
      </c>
      <c r="N18" s="1067" t="s">
        <v>71</v>
      </c>
      <c r="O18" s="1067" t="s">
        <v>71</v>
      </c>
      <c r="P18" s="385" t="s">
        <v>405</v>
      </c>
      <c r="Q18" s="381"/>
      <c r="R18" s="380" t="s">
        <v>261</v>
      </c>
      <c r="S18" s="1068"/>
      <c r="U18" s="867" t="str">
        <f>$S$14&amp;E18&amp;G18</f>
        <v>田急傾斜</v>
      </c>
      <c r="V18" s="199"/>
    </row>
    <row r="19" spans="1:28" s="198" customFormat="1" ht="18" customHeight="1">
      <c r="A19" s="379" t="s">
        <v>945</v>
      </c>
      <c r="B19" s="380" t="s">
        <v>199</v>
      </c>
      <c r="C19" s="380" t="s">
        <v>414</v>
      </c>
      <c r="D19" s="380" t="s">
        <v>313</v>
      </c>
      <c r="E19" s="381" t="s">
        <v>302</v>
      </c>
      <c r="F19" s="382">
        <v>357</v>
      </c>
      <c r="G19" s="383" t="s">
        <v>258</v>
      </c>
      <c r="H19" s="1067"/>
      <c r="I19" s="384">
        <f>IFERROR(VLOOKUP(U19,プルダウンリスト!$D$15:$E$70,2,FALSE),"")</f>
        <v>16800</v>
      </c>
      <c r="J19" s="384">
        <f t="shared" si="0"/>
        <v>5997</v>
      </c>
      <c r="K19" s="1067" t="s">
        <v>71</v>
      </c>
      <c r="L19" s="1067" t="s">
        <v>71</v>
      </c>
      <c r="M19" s="1067" t="s">
        <v>71</v>
      </c>
      <c r="N19" s="1067" t="s">
        <v>71</v>
      </c>
      <c r="O19" s="1067" t="s">
        <v>71</v>
      </c>
      <c r="P19" s="385" t="s">
        <v>405</v>
      </c>
      <c r="Q19" s="381"/>
      <c r="R19" s="380" t="s">
        <v>261</v>
      </c>
      <c r="S19" s="1068"/>
      <c r="U19" s="867" t="str">
        <f>$S$14&amp;E19&amp;G19</f>
        <v>田急傾斜</v>
      </c>
    </row>
    <row r="20" spans="1:28" s="198" customFormat="1" ht="18" customHeight="1">
      <c r="A20" s="379" t="s">
        <v>945</v>
      </c>
      <c r="B20" s="380" t="s">
        <v>199</v>
      </c>
      <c r="C20" s="380" t="s">
        <v>414</v>
      </c>
      <c r="D20" s="380" t="s">
        <v>314</v>
      </c>
      <c r="E20" s="381" t="s">
        <v>302</v>
      </c>
      <c r="F20" s="382">
        <v>210</v>
      </c>
      <c r="G20" s="383" t="s">
        <v>258</v>
      </c>
      <c r="H20" s="1067"/>
      <c r="I20" s="384">
        <f>IFERROR(VLOOKUP(U20,プルダウンリスト!$D$15:$E$70,2,FALSE),"")</f>
        <v>16800</v>
      </c>
      <c r="J20" s="384">
        <f t="shared" si="0"/>
        <v>3528</v>
      </c>
      <c r="K20" s="1067" t="s">
        <v>103</v>
      </c>
      <c r="L20" s="1067" t="s">
        <v>413</v>
      </c>
      <c r="M20" s="1067" t="s">
        <v>71</v>
      </c>
      <c r="N20" s="1067" t="s">
        <v>71</v>
      </c>
      <c r="O20" s="1067" t="s">
        <v>71</v>
      </c>
      <c r="P20" s="385" t="s">
        <v>405</v>
      </c>
      <c r="Q20" s="381"/>
      <c r="R20" s="380" t="s">
        <v>261</v>
      </c>
      <c r="S20" s="1068"/>
      <c r="U20" s="867" t="str">
        <f t="shared" ref="U20:U83" si="1">$S$14&amp;E20&amp;G20</f>
        <v>田急傾斜</v>
      </c>
    </row>
    <row r="21" spans="1:28" s="198" customFormat="1" ht="18" customHeight="1">
      <c r="A21" s="379" t="s">
        <v>945</v>
      </c>
      <c r="B21" s="380" t="s">
        <v>199</v>
      </c>
      <c r="C21" s="380" t="s">
        <v>414</v>
      </c>
      <c r="D21" s="380" t="s">
        <v>315</v>
      </c>
      <c r="E21" s="381" t="s">
        <v>302</v>
      </c>
      <c r="F21" s="382">
        <v>754</v>
      </c>
      <c r="G21" s="383" t="s">
        <v>258</v>
      </c>
      <c r="H21" s="1067"/>
      <c r="I21" s="384">
        <f>IFERROR(VLOOKUP(U21,プルダウンリスト!$D$15:$E$70,2,FALSE),"")</f>
        <v>16800</v>
      </c>
      <c r="J21" s="384">
        <f t="shared" si="0"/>
        <v>12667</v>
      </c>
      <c r="K21" s="1067" t="s">
        <v>71</v>
      </c>
      <c r="L21" s="1067" t="s">
        <v>71</v>
      </c>
      <c r="M21" s="1067" t="s">
        <v>71</v>
      </c>
      <c r="N21" s="1067" t="s">
        <v>71</v>
      </c>
      <c r="O21" s="1067" t="s">
        <v>71</v>
      </c>
      <c r="P21" s="385" t="s">
        <v>405</v>
      </c>
      <c r="Q21" s="381"/>
      <c r="R21" s="380" t="s">
        <v>261</v>
      </c>
      <c r="S21" s="1068"/>
      <c r="U21" s="867" t="str">
        <f t="shared" si="1"/>
        <v>田急傾斜</v>
      </c>
    </row>
    <row r="22" spans="1:28" s="198" customFormat="1" ht="18" customHeight="1">
      <c r="A22" s="379" t="s">
        <v>945</v>
      </c>
      <c r="B22" s="380" t="s">
        <v>199</v>
      </c>
      <c r="C22" s="380" t="s">
        <v>414</v>
      </c>
      <c r="D22" s="380" t="s">
        <v>316</v>
      </c>
      <c r="E22" s="381" t="s">
        <v>302</v>
      </c>
      <c r="F22" s="382">
        <v>721</v>
      </c>
      <c r="G22" s="383" t="s">
        <v>258</v>
      </c>
      <c r="H22" s="1067"/>
      <c r="I22" s="384">
        <f>IFERROR(VLOOKUP(U22,プルダウンリスト!$D$15:$E$70,2,FALSE),"")</f>
        <v>16800</v>
      </c>
      <c r="J22" s="384">
        <f t="shared" si="0"/>
        <v>12112</v>
      </c>
      <c r="K22" s="1067" t="s">
        <v>71</v>
      </c>
      <c r="L22" s="1067" t="s">
        <v>71</v>
      </c>
      <c r="M22" s="1067" t="s">
        <v>71</v>
      </c>
      <c r="N22" s="1067" t="s">
        <v>71</v>
      </c>
      <c r="O22" s="1067" t="s">
        <v>71</v>
      </c>
      <c r="P22" s="385" t="s">
        <v>405</v>
      </c>
      <c r="Q22" s="381"/>
      <c r="R22" s="380" t="s">
        <v>261</v>
      </c>
      <c r="S22" s="1068"/>
      <c r="U22" s="867" t="str">
        <f t="shared" si="1"/>
        <v>田急傾斜</v>
      </c>
    </row>
    <row r="23" spans="1:28" s="198" customFormat="1" ht="18" customHeight="1">
      <c r="A23" s="379" t="s">
        <v>945</v>
      </c>
      <c r="B23" s="380" t="s">
        <v>199</v>
      </c>
      <c r="C23" s="380" t="s">
        <v>414</v>
      </c>
      <c r="D23" s="380" t="s">
        <v>317</v>
      </c>
      <c r="E23" s="381" t="s">
        <v>302</v>
      </c>
      <c r="F23" s="382">
        <v>385</v>
      </c>
      <c r="G23" s="383" t="s">
        <v>258</v>
      </c>
      <c r="H23" s="1067"/>
      <c r="I23" s="384">
        <f>IFERROR(VLOOKUP(U23,プルダウンリスト!$D$15:$E$70,2,FALSE),"")</f>
        <v>16800</v>
      </c>
      <c r="J23" s="384">
        <f t="shared" si="0"/>
        <v>6468</v>
      </c>
      <c r="K23" s="1067" t="s">
        <v>103</v>
      </c>
      <c r="L23" s="1067" t="s">
        <v>71</v>
      </c>
      <c r="M23" s="1067" t="s">
        <v>71</v>
      </c>
      <c r="N23" s="1067" t="s">
        <v>71</v>
      </c>
      <c r="O23" s="1067" t="s">
        <v>71</v>
      </c>
      <c r="P23" s="385" t="s">
        <v>405</v>
      </c>
      <c r="Q23" s="381"/>
      <c r="R23" s="380" t="s">
        <v>261</v>
      </c>
      <c r="S23" s="1068"/>
      <c r="U23" s="867" t="str">
        <f t="shared" si="1"/>
        <v>田急傾斜</v>
      </c>
    </row>
    <row r="24" spans="1:28" s="198" customFormat="1" ht="18" customHeight="1">
      <c r="A24" s="379" t="s">
        <v>945</v>
      </c>
      <c r="B24" s="380" t="s">
        <v>199</v>
      </c>
      <c r="C24" s="380" t="s">
        <v>414</v>
      </c>
      <c r="D24" s="380" t="s">
        <v>318</v>
      </c>
      <c r="E24" s="381" t="s">
        <v>302</v>
      </c>
      <c r="F24" s="382">
        <v>545</v>
      </c>
      <c r="G24" s="383" t="s">
        <v>258</v>
      </c>
      <c r="H24" s="1067"/>
      <c r="I24" s="384">
        <f>IFERROR(VLOOKUP(U24,プルダウンリスト!$D$15:$E$70,2,FALSE),"")</f>
        <v>16800</v>
      </c>
      <c r="J24" s="384">
        <f t="shared" si="0"/>
        <v>9156</v>
      </c>
      <c r="K24" s="1067" t="s">
        <v>71</v>
      </c>
      <c r="L24" s="1067" t="s">
        <v>71</v>
      </c>
      <c r="M24" s="1067" t="s">
        <v>71</v>
      </c>
      <c r="N24" s="1067" t="s">
        <v>71</v>
      </c>
      <c r="O24" s="1067" t="s">
        <v>71</v>
      </c>
      <c r="P24" s="385" t="s">
        <v>405</v>
      </c>
      <c r="Q24" s="381"/>
      <c r="R24" s="380" t="s">
        <v>261</v>
      </c>
      <c r="S24" s="1068"/>
      <c r="U24" s="867" t="str">
        <f t="shared" si="1"/>
        <v>田急傾斜</v>
      </c>
    </row>
    <row r="25" spans="1:28" s="198" customFormat="1" ht="18" customHeight="1">
      <c r="A25" s="379" t="s">
        <v>945</v>
      </c>
      <c r="B25" s="380" t="s">
        <v>199</v>
      </c>
      <c r="C25" s="380" t="s">
        <v>414</v>
      </c>
      <c r="D25" s="380" t="s">
        <v>319</v>
      </c>
      <c r="E25" s="381" t="s">
        <v>302</v>
      </c>
      <c r="F25" s="382">
        <v>312</v>
      </c>
      <c r="G25" s="383" t="s">
        <v>258</v>
      </c>
      <c r="H25" s="1067"/>
      <c r="I25" s="384">
        <f>IFERROR(VLOOKUP(U25,プルダウンリスト!$D$15:$E$70,2,FALSE),"")</f>
        <v>16800</v>
      </c>
      <c r="J25" s="384">
        <f t="shared" si="0"/>
        <v>5241</v>
      </c>
      <c r="K25" s="1067" t="s">
        <v>103</v>
      </c>
      <c r="L25" s="1067" t="s">
        <v>71</v>
      </c>
      <c r="M25" s="1067" t="s">
        <v>71</v>
      </c>
      <c r="N25" s="1067" t="s">
        <v>71</v>
      </c>
      <c r="O25" s="1067" t="s">
        <v>71</v>
      </c>
      <c r="P25" s="385" t="s">
        <v>405</v>
      </c>
      <c r="Q25" s="381"/>
      <c r="R25" s="380" t="s">
        <v>261</v>
      </c>
      <c r="S25" s="1068"/>
      <c r="U25" s="867" t="str">
        <f t="shared" si="1"/>
        <v>田急傾斜</v>
      </c>
    </row>
    <row r="26" spans="1:28" s="198" customFormat="1" ht="18" customHeight="1">
      <c r="A26" s="379" t="s">
        <v>945</v>
      </c>
      <c r="B26" s="380" t="s">
        <v>199</v>
      </c>
      <c r="C26" s="380" t="s">
        <v>414</v>
      </c>
      <c r="D26" s="380" t="s">
        <v>322</v>
      </c>
      <c r="E26" s="381" t="s">
        <v>302</v>
      </c>
      <c r="F26" s="382">
        <v>194</v>
      </c>
      <c r="G26" s="383" t="s">
        <v>258</v>
      </c>
      <c r="H26" s="1067"/>
      <c r="I26" s="384">
        <f>IFERROR(VLOOKUP(U26,プルダウンリスト!$D$15:$E$70,2,FALSE),"")</f>
        <v>16800</v>
      </c>
      <c r="J26" s="384">
        <f t="shared" si="0"/>
        <v>3259</v>
      </c>
      <c r="K26" s="1067" t="s">
        <v>71</v>
      </c>
      <c r="L26" s="1067" t="s">
        <v>71</v>
      </c>
      <c r="M26" s="1067" t="s">
        <v>71</v>
      </c>
      <c r="N26" s="1067" t="s">
        <v>71</v>
      </c>
      <c r="O26" s="1067" t="s">
        <v>71</v>
      </c>
      <c r="P26" s="385" t="s">
        <v>405</v>
      </c>
      <c r="Q26" s="381"/>
      <c r="R26" s="380" t="s">
        <v>261</v>
      </c>
      <c r="S26" s="1068"/>
      <c r="U26" s="867" t="str">
        <f t="shared" si="1"/>
        <v>田急傾斜</v>
      </c>
    </row>
    <row r="27" spans="1:28" s="198" customFormat="1" ht="18" customHeight="1">
      <c r="A27" s="379" t="s">
        <v>945</v>
      </c>
      <c r="B27" s="380" t="s">
        <v>199</v>
      </c>
      <c r="C27" s="380" t="s">
        <v>414</v>
      </c>
      <c r="D27" s="380" t="s">
        <v>323</v>
      </c>
      <c r="E27" s="381" t="s">
        <v>302</v>
      </c>
      <c r="F27" s="382">
        <v>100</v>
      </c>
      <c r="G27" s="383" t="s">
        <v>258</v>
      </c>
      <c r="H27" s="1067"/>
      <c r="I27" s="384">
        <f>IFERROR(VLOOKUP(U27,プルダウンリスト!$D$15:$E$70,2,FALSE),"")</f>
        <v>16800</v>
      </c>
      <c r="J27" s="384">
        <f t="shared" si="0"/>
        <v>1680</v>
      </c>
      <c r="K27" s="1067" t="s">
        <v>71</v>
      </c>
      <c r="L27" s="1067" t="s">
        <v>71</v>
      </c>
      <c r="M27" s="1067" t="s">
        <v>71</v>
      </c>
      <c r="N27" s="1067" t="s">
        <v>71</v>
      </c>
      <c r="O27" s="1067" t="s">
        <v>71</v>
      </c>
      <c r="P27" s="385" t="s">
        <v>405</v>
      </c>
      <c r="Q27" s="381"/>
      <c r="R27" s="380" t="s">
        <v>261</v>
      </c>
      <c r="S27" s="1068"/>
      <c r="U27" s="867" t="str">
        <f t="shared" si="1"/>
        <v>田急傾斜</v>
      </c>
    </row>
    <row r="28" spans="1:28" s="198" customFormat="1" ht="18" customHeight="1">
      <c r="A28" s="379" t="s">
        <v>945</v>
      </c>
      <c r="B28" s="380" t="s">
        <v>199</v>
      </c>
      <c r="C28" s="380" t="s">
        <v>414</v>
      </c>
      <c r="D28" s="380" t="s">
        <v>260</v>
      </c>
      <c r="E28" s="381" t="s">
        <v>302</v>
      </c>
      <c r="F28" s="382">
        <v>312</v>
      </c>
      <c r="G28" s="383" t="s">
        <v>258</v>
      </c>
      <c r="H28" s="1067"/>
      <c r="I28" s="384">
        <f>IFERROR(VLOOKUP(U28,プルダウンリスト!$D$15:$E$70,2,FALSE),"")</f>
        <v>16800</v>
      </c>
      <c r="J28" s="384">
        <f t="shared" si="0"/>
        <v>5241</v>
      </c>
      <c r="K28" s="1067" t="s">
        <v>71</v>
      </c>
      <c r="L28" s="1067" t="s">
        <v>71</v>
      </c>
      <c r="M28" s="1067" t="s">
        <v>71</v>
      </c>
      <c r="N28" s="1067" t="s">
        <v>71</v>
      </c>
      <c r="O28" s="1067" t="s">
        <v>71</v>
      </c>
      <c r="P28" s="385" t="s">
        <v>405</v>
      </c>
      <c r="Q28" s="381"/>
      <c r="R28" s="380" t="s">
        <v>261</v>
      </c>
      <c r="S28" s="1068"/>
      <c r="U28" s="867" t="str">
        <f t="shared" si="1"/>
        <v>田急傾斜</v>
      </c>
    </row>
    <row r="29" spans="1:28" s="198" customFormat="1" ht="18" customHeight="1">
      <c r="A29" s="379" t="s">
        <v>945</v>
      </c>
      <c r="B29" s="380" t="s">
        <v>199</v>
      </c>
      <c r="C29" s="380" t="s">
        <v>414</v>
      </c>
      <c r="D29" s="380" t="s">
        <v>313</v>
      </c>
      <c r="E29" s="381" t="s">
        <v>302</v>
      </c>
      <c r="F29" s="382">
        <v>66</v>
      </c>
      <c r="G29" s="383" t="s">
        <v>258</v>
      </c>
      <c r="H29" s="1067"/>
      <c r="I29" s="384">
        <f>IFERROR(VLOOKUP(U29,プルダウンリスト!$D$15:$E$70,2,FALSE),"")</f>
        <v>16800</v>
      </c>
      <c r="J29" s="384">
        <f t="shared" si="0"/>
        <v>1108</v>
      </c>
      <c r="K29" s="1067" t="s">
        <v>71</v>
      </c>
      <c r="L29" s="1067" t="s">
        <v>71</v>
      </c>
      <c r="M29" s="1067" t="s">
        <v>71</v>
      </c>
      <c r="N29" s="1067" t="s">
        <v>71</v>
      </c>
      <c r="O29" s="1067" t="s">
        <v>71</v>
      </c>
      <c r="P29" s="385" t="s">
        <v>405</v>
      </c>
      <c r="Q29" s="381"/>
      <c r="R29" s="380" t="s">
        <v>261</v>
      </c>
      <c r="S29" s="1068"/>
      <c r="U29" s="867" t="str">
        <f t="shared" si="1"/>
        <v>田急傾斜</v>
      </c>
    </row>
    <row r="30" spans="1:28" s="198" customFormat="1" ht="18" customHeight="1">
      <c r="A30" s="379" t="s">
        <v>945</v>
      </c>
      <c r="B30" s="380" t="s">
        <v>199</v>
      </c>
      <c r="C30" s="380" t="s">
        <v>414</v>
      </c>
      <c r="D30" s="380" t="s">
        <v>314</v>
      </c>
      <c r="E30" s="381" t="s">
        <v>302</v>
      </c>
      <c r="F30" s="382">
        <v>200</v>
      </c>
      <c r="G30" s="383" t="s">
        <v>258</v>
      </c>
      <c r="H30" s="1067"/>
      <c r="I30" s="384">
        <f>IFERROR(VLOOKUP(U30,プルダウンリスト!$D$15:$E$70,2,FALSE),"")</f>
        <v>16800</v>
      </c>
      <c r="J30" s="384">
        <f t="shared" si="0"/>
        <v>3360</v>
      </c>
      <c r="K30" s="1067" t="s">
        <v>71</v>
      </c>
      <c r="L30" s="1067" t="s">
        <v>71</v>
      </c>
      <c r="M30" s="1067" t="s">
        <v>71</v>
      </c>
      <c r="N30" s="1067" t="s">
        <v>71</v>
      </c>
      <c r="O30" s="1067" t="s">
        <v>71</v>
      </c>
      <c r="P30" s="385" t="s">
        <v>405</v>
      </c>
      <c r="Q30" s="381"/>
      <c r="R30" s="380" t="s">
        <v>261</v>
      </c>
      <c r="S30" s="1068"/>
      <c r="U30" s="867" t="str">
        <f t="shared" si="1"/>
        <v>田急傾斜</v>
      </c>
    </row>
    <row r="31" spans="1:28" s="198" customFormat="1" ht="18" customHeight="1">
      <c r="A31" s="379" t="s">
        <v>945</v>
      </c>
      <c r="B31" s="380" t="s">
        <v>199</v>
      </c>
      <c r="C31" s="380" t="s">
        <v>414</v>
      </c>
      <c r="D31" s="380" t="s">
        <v>315</v>
      </c>
      <c r="E31" s="381" t="s">
        <v>302</v>
      </c>
      <c r="F31" s="382">
        <v>173</v>
      </c>
      <c r="G31" s="383" t="s">
        <v>258</v>
      </c>
      <c r="H31" s="1067"/>
      <c r="I31" s="384">
        <f>IFERROR(VLOOKUP(U31,プルダウンリスト!$D$15:$E$70,2,FALSE),"")</f>
        <v>16800</v>
      </c>
      <c r="J31" s="384">
        <f t="shared" si="0"/>
        <v>2906</v>
      </c>
      <c r="K31" s="1067" t="s">
        <v>71</v>
      </c>
      <c r="L31" s="1067" t="s">
        <v>71</v>
      </c>
      <c r="M31" s="1067" t="s">
        <v>71</v>
      </c>
      <c r="N31" s="1067" t="s">
        <v>71</v>
      </c>
      <c r="O31" s="1067" t="s">
        <v>71</v>
      </c>
      <c r="P31" s="385" t="s">
        <v>405</v>
      </c>
      <c r="Q31" s="381"/>
      <c r="R31" s="380" t="s">
        <v>261</v>
      </c>
      <c r="S31" s="1068"/>
      <c r="U31" s="867" t="str">
        <f t="shared" si="1"/>
        <v>田急傾斜</v>
      </c>
    </row>
    <row r="32" spans="1:28" s="198" customFormat="1" ht="18" customHeight="1">
      <c r="A32" s="379" t="s">
        <v>945</v>
      </c>
      <c r="B32" s="380" t="s">
        <v>199</v>
      </c>
      <c r="C32" s="380" t="s">
        <v>414</v>
      </c>
      <c r="D32" s="380" t="s">
        <v>316</v>
      </c>
      <c r="E32" s="381" t="s">
        <v>302</v>
      </c>
      <c r="F32" s="382">
        <v>32</v>
      </c>
      <c r="G32" s="383" t="s">
        <v>258</v>
      </c>
      <c r="H32" s="1067"/>
      <c r="I32" s="384">
        <f>IFERROR(VLOOKUP(U32,プルダウンリスト!$D$15:$E$70,2,FALSE),"")</f>
        <v>16800</v>
      </c>
      <c r="J32" s="384">
        <f t="shared" si="0"/>
        <v>537</v>
      </c>
      <c r="K32" s="1067" t="s">
        <v>71</v>
      </c>
      <c r="L32" s="1067" t="s">
        <v>71</v>
      </c>
      <c r="M32" s="1067" t="s">
        <v>71</v>
      </c>
      <c r="N32" s="1067" t="s">
        <v>71</v>
      </c>
      <c r="O32" s="1067" t="s">
        <v>71</v>
      </c>
      <c r="P32" s="385" t="s">
        <v>405</v>
      </c>
      <c r="Q32" s="381"/>
      <c r="R32" s="380" t="s">
        <v>261</v>
      </c>
      <c r="S32" s="1068"/>
      <c r="U32" s="867" t="str">
        <f t="shared" si="1"/>
        <v>田急傾斜</v>
      </c>
    </row>
    <row r="33" spans="1:21" s="198" customFormat="1" ht="18" customHeight="1">
      <c r="A33" s="379" t="s">
        <v>945</v>
      </c>
      <c r="B33" s="380" t="s">
        <v>199</v>
      </c>
      <c r="C33" s="380" t="s">
        <v>414</v>
      </c>
      <c r="D33" s="380" t="s">
        <v>317</v>
      </c>
      <c r="E33" s="381" t="s">
        <v>302</v>
      </c>
      <c r="F33" s="382">
        <v>712</v>
      </c>
      <c r="G33" s="383" t="s">
        <v>258</v>
      </c>
      <c r="H33" s="1067"/>
      <c r="I33" s="384">
        <f>IFERROR(VLOOKUP(U33,プルダウンリスト!$D$15:$E$70,2,FALSE),"")</f>
        <v>16800</v>
      </c>
      <c r="J33" s="384">
        <f t="shared" si="0"/>
        <v>11961</v>
      </c>
      <c r="K33" s="1067" t="s">
        <v>71</v>
      </c>
      <c r="L33" s="1067" t="s">
        <v>71</v>
      </c>
      <c r="M33" s="1067" t="s">
        <v>71</v>
      </c>
      <c r="N33" s="1067" t="s">
        <v>71</v>
      </c>
      <c r="O33" s="1067" t="s">
        <v>71</v>
      </c>
      <c r="P33" s="385" t="s">
        <v>405</v>
      </c>
      <c r="Q33" s="381"/>
      <c r="R33" s="380" t="s">
        <v>261</v>
      </c>
      <c r="S33" s="1068"/>
      <c r="U33" s="867" t="str">
        <f t="shared" si="1"/>
        <v>田急傾斜</v>
      </c>
    </row>
    <row r="34" spans="1:21" s="198" customFormat="1" ht="18" customHeight="1">
      <c r="A34" s="379" t="s">
        <v>945</v>
      </c>
      <c r="B34" s="380" t="s">
        <v>199</v>
      </c>
      <c r="C34" s="380" t="s">
        <v>414</v>
      </c>
      <c r="D34" s="380" t="s">
        <v>318</v>
      </c>
      <c r="E34" s="381" t="s">
        <v>302</v>
      </c>
      <c r="F34" s="382">
        <v>286</v>
      </c>
      <c r="G34" s="383" t="s">
        <v>258</v>
      </c>
      <c r="H34" s="1067"/>
      <c r="I34" s="384">
        <f>IFERROR(VLOOKUP(U34,プルダウンリスト!$D$15:$E$70,2,FALSE),"")</f>
        <v>16800</v>
      </c>
      <c r="J34" s="384">
        <f t="shared" si="0"/>
        <v>4804</v>
      </c>
      <c r="K34" s="1067" t="s">
        <v>71</v>
      </c>
      <c r="L34" s="1067" t="s">
        <v>71</v>
      </c>
      <c r="M34" s="1067" t="s">
        <v>71</v>
      </c>
      <c r="N34" s="1067" t="s">
        <v>71</v>
      </c>
      <c r="O34" s="1067" t="s">
        <v>71</v>
      </c>
      <c r="P34" s="385" t="s">
        <v>405</v>
      </c>
      <c r="Q34" s="381"/>
      <c r="R34" s="380" t="s">
        <v>261</v>
      </c>
      <c r="S34" s="1068"/>
      <c r="U34" s="867" t="str">
        <f t="shared" si="1"/>
        <v>田急傾斜</v>
      </c>
    </row>
    <row r="35" spans="1:21" s="198" customFormat="1" ht="18" customHeight="1">
      <c r="A35" s="379" t="s">
        <v>945</v>
      </c>
      <c r="B35" s="380" t="s">
        <v>199</v>
      </c>
      <c r="C35" s="380" t="s">
        <v>414</v>
      </c>
      <c r="D35" s="380" t="s">
        <v>319</v>
      </c>
      <c r="E35" s="381" t="s">
        <v>302</v>
      </c>
      <c r="F35" s="382">
        <v>483</v>
      </c>
      <c r="G35" s="383" t="s">
        <v>258</v>
      </c>
      <c r="H35" s="1067"/>
      <c r="I35" s="384">
        <f>IFERROR(VLOOKUP(U35,プルダウンリスト!$D$15:$E$70,2,FALSE),"")</f>
        <v>16800</v>
      </c>
      <c r="J35" s="384">
        <f t="shared" si="0"/>
        <v>8114</v>
      </c>
      <c r="K35" s="1067" t="s">
        <v>71</v>
      </c>
      <c r="L35" s="1067" t="s">
        <v>71</v>
      </c>
      <c r="M35" s="1067" t="s">
        <v>71</v>
      </c>
      <c r="N35" s="1067" t="s">
        <v>71</v>
      </c>
      <c r="O35" s="1067" t="s">
        <v>71</v>
      </c>
      <c r="P35" s="385" t="s">
        <v>405</v>
      </c>
      <c r="Q35" s="381"/>
      <c r="R35" s="380" t="s">
        <v>261</v>
      </c>
      <c r="S35" s="1068"/>
      <c r="U35" s="867" t="str">
        <f t="shared" si="1"/>
        <v>田急傾斜</v>
      </c>
    </row>
    <row r="36" spans="1:21" s="198" customFormat="1" ht="18" customHeight="1">
      <c r="A36" s="379" t="s">
        <v>945</v>
      </c>
      <c r="B36" s="380" t="s">
        <v>199</v>
      </c>
      <c r="C36" s="380" t="s">
        <v>414</v>
      </c>
      <c r="D36" s="380" t="s">
        <v>322</v>
      </c>
      <c r="E36" s="381" t="s">
        <v>302</v>
      </c>
      <c r="F36" s="382">
        <v>252</v>
      </c>
      <c r="G36" s="383" t="s">
        <v>258</v>
      </c>
      <c r="H36" s="1067"/>
      <c r="I36" s="384">
        <f>IFERROR(VLOOKUP(U36,プルダウンリスト!$D$15:$E$70,2,FALSE),"")</f>
        <v>16800</v>
      </c>
      <c r="J36" s="384">
        <f t="shared" si="0"/>
        <v>4233</v>
      </c>
      <c r="K36" s="1067" t="s">
        <v>71</v>
      </c>
      <c r="L36" s="1067" t="s">
        <v>71</v>
      </c>
      <c r="M36" s="1067" t="s">
        <v>71</v>
      </c>
      <c r="N36" s="1067" t="s">
        <v>71</v>
      </c>
      <c r="O36" s="1067" t="s">
        <v>71</v>
      </c>
      <c r="P36" s="385" t="s">
        <v>405</v>
      </c>
      <c r="Q36" s="381"/>
      <c r="R36" s="380" t="s">
        <v>261</v>
      </c>
      <c r="S36" s="1068"/>
      <c r="U36" s="867" t="str">
        <f t="shared" si="1"/>
        <v>田急傾斜</v>
      </c>
    </row>
    <row r="37" spans="1:21" s="198" customFormat="1" ht="18" customHeight="1">
      <c r="A37" s="379" t="s">
        <v>945</v>
      </c>
      <c r="B37" s="380" t="s">
        <v>199</v>
      </c>
      <c r="C37" s="380" t="s">
        <v>414</v>
      </c>
      <c r="D37" s="380" t="s">
        <v>323</v>
      </c>
      <c r="E37" s="381" t="s">
        <v>302</v>
      </c>
      <c r="F37" s="382">
        <v>280</v>
      </c>
      <c r="G37" s="383" t="s">
        <v>258</v>
      </c>
      <c r="H37" s="1067"/>
      <c r="I37" s="384">
        <f>IFERROR(VLOOKUP(U37,プルダウンリスト!$D$15:$E$70,2,FALSE),"")</f>
        <v>16800</v>
      </c>
      <c r="J37" s="384">
        <f t="shared" si="0"/>
        <v>4704</v>
      </c>
      <c r="K37" s="1067" t="s">
        <v>71</v>
      </c>
      <c r="L37" s="1067" t="s">
        <v>71</v>
      </c>
      <c r="M37" s="1067" t="s">
        <v>71</v>
      </c>
      <c r="N37" s="1067" t="s">
        <v>71</v>
      </c>
      <c r="O37" s="1067" t="s">
        <v>71</v>
      </c>
      <c r="P37" s="385" t="s">
        <v>405</v>
      </c>
      <c r="Q37" s="381"/>
      <c r="R37" s="380" t="s">
        <v>261</v>
      </c>
      <c r="S37" s="1068"/>
      <c r="U37" s="867" t="str">
        <f t="shared" si="1"/>
        <v>田急傾斜</v>
      </c>
    </row>
    <row r="38" spans="1:21" s="198" customFormat="1" ht="18" customHeight="1">
      <c r="A38" s="379" t="s">
        <v>945</v>
      </c>
      <c r="B38" s="380" t="s">
        <v>199</v>
      </c>
      <c r="C38" s="380" t="s">
        <v>414</v>
      </c>
      <c r="D38" s="380" t="s">
        <v>260</v>
      </c>
      <c r="E38" s="381" t="s">
        <v>302</v>
      </c>
      <c r="F38" s="382">
        <v>168</v>
      </c>
      <c r="G38" s="383" t="s">
        <v>258</v>
      </c>
      <c r="H38" s="1067"/>
      <c r="I38" s="384">
        <f>IFERROR(VLOOKUP(U38,プルダウンリスト!$D$15:$E$70,2,FALSE),"")</f>
        <v>16800</v>
      </c>
      <c r="J38" s="384">
        <f t="shared" si="0"/>
        <v>2822</v>
      </c>
      <c r="K38" s="1067" t="s">
        <v>71</v>
      </c>
      <c r="L38" s="1067" t="s">
        <v>71</v>
      </c>
      <c r="M38" s="1067" t="s">
        <v>71</v>
      </c>
      <c r="N38" s="1067" t="s">
        <v>71</v>
      </c>
      <c r="O38" s="1067" t="s">
        <v>71</v>
      </c>
      <c r="P38" s="385" t="s">
        <v>405</v>
      </c>
      <c r="Q38" s="381"/>
      <c r="R38" s="380" t="s">
        <v>261</v>
      </c>
      <c r="S38" s="1068" t="s">
        <v>103</v>
      </c>
      <c r="U38" s="867" t="str">
        <f t="shared" si="1"/>
        <v>田急傾斜</v>
      </c>
    </row>
    <row r="39" spans="1:21" s="198" customFormat="1" ht="18" customHeight="1">
      <c r="A39" s="379" t="s">
        <v>945</v>
      </c>
      <c r="B39" s="380" t="s">
        <v>199</v>
      </c>
      <c r="C39" s="380" t="s">
        <v>415</v>
      </c>
      <c r="D39" s="380" t="s">
        <v>319</v>
      </c>
      <c r="E39" s="381" t="s">
        <v>302</v>
      </c>
      <c r="F39" s="382">
        <v>188</v>
      </c>
      <c r="G39" s="383" t="s">
        <v>258</v>
      </c>
      <c r="H39" s="1067"/>
      <c r="I39" s="384">
        <f>IFERROR(VLOOKUP(U39,プルダウンリスト!$D$15:$E$70,2,FALSE),"")</f>
        <v>16800</v>
      </c>
      <c r="J39" s="384">
        <f t="shared" si="0"/>
        <v>3158</v>
      </c>
      <c r="K39" s="1067" t="s">
        <v>71</v>
      </c>
      <c r="L39" s="1067" t="s">
        <v>71</v>
      </c>
      <c r="M39" s="1067" t="s">
        <v>71</v>
      </c>
      <c r="N39" s="1067" t="s">
        <v>71</v>
      </c>
      <c r="O39" s="1067" t="s">
        <v>71</v>
      </c>
      <c r="P39" s="385" t="s">
        <v>405</v>
      </c>
      <c r="Q39" s="381"/>
      <c r="R39" s="380" t="s">
        <v>261</v>
      </c>
      <c r="S39" s="1068"/>
      <c r="U39" s="867" t="str">
        <f t="shared" si="1"/>
        <v>田急傾斜</v>
      </c>
    </row>
    <row r="40" spans="1:21" s="198" customFormat="1" ht="18" customHeight="1">
      <c r="A40" s="379" t="s">
        <v>945</v>
      </c>
      <c r="B40" s="380" t="s">
        <v>199</v>
      </c>
      <c r="C40" s="380" t="s">
        <v>415</v>
      </c>
      <c r="D40" s="380" t="s">
        <v>322</v>
      </c>
      <c r="E40" s="381" t="s">
        <v>302</v>
      </c>
      <c r="F40" s="382">
        <v>720</v>
      </c>
      <c r="G40" s="383" t="s">
        <v>258</v>
      </c>
      <c r="H40" s="1067"/>
      <c r="I40" s="384">
        <f>IFERROR(VLOOKUP(U40,プルダウンリスト!$D$15:$E$70,2,FALSE),"")</f>
        <v>16800</v>
      </c>
      <c r="J40" s="384">
        <f t="shared" si="0"/>
        <v>12096</v>
      </c>
      <c r="K40" s="1067" t="s">
        <v>71</v>
      </c>
      <c r="L40" s="1067" t="s">
        <v>71</v>
      </c>
      <c r="M40" s="1067" t="s">
        <v>71</v>
      </c>
      <c r="N40" s="1067" t="s">
        <v>71</v>
      </c>
      <c r="O40" s="1067" t="s">
        <v>71</v>
      </c>
      <c r="P40" s="385" t="s">
        <v>405</v>
      </c>
      <c r="Q40" s="381"/>
      <c r="R40" s="380" t="s">
        <v>261</v>
      </c>
      <c r="S40" s="1068"/>
      <c r="U40" s="867" t="str">
        <f t="shared" si="1"/>
        <v>田急傾斜</v>
      </c>
    </row>
    <row r="41" spans="1:21" s="198" customFormat="1" ht="18" customHeight="1">
      <c r="A41" s="379" t="s">
        <v>945</v>
      </c>
      <c r="B41" s="380" t="s">
        <v>199</v>
      </c>
      <c r="C41" s="380" t="s">
        <v>415</v>
      </c>
      <c r="D41" s="380" t="s">
        <v>323</v>
      </c>
      <c r="E41" s="381" t="s">
        <v>302</v>
      </c>
      <c r="F41" s="382">
        <v>547</v>
      </c>
      <c r="G41" s="383" t="s">
        <v>258</v>
      </c>
      <c r="H41" s="1067"/>
      <c r="I41" s="384">
        <f>IFERROR(VLOOKUP(U41,プルダウンリスト!$D$15:$E$70,2,FALSE),"")</f>
        <v>16800</v>
      </c>
      <c r="J41" s="384">
        <f t="shared" si="0"/>
        <v>9189</v>
      </c>
      <c r="K41" s="1067" t="s">
        <v>71</v>
      </c>
      <c r="L41" s="1067" t="s">
        <v>71</v>
      </c>
      <c r="M41" s="1067" t="s">
        <v>71</v>
      </c>
      <c r="N41" s="1067" t="s">
        <v>71</v>
      </c>
      <c r="O41" s="1067" t="s">
        <v>71</v>
      </c>
      <c r="P41" s="385" t="s">
        <v>405</v>
      </c>
      <c r="Q41" s="381"/>
      <c r="R41" s="380" t="s">
        <v>261</v>
      </c>
      <c r="S41" s="1068"/>
      <c r="U41" s="867" t="str">
        <f t="shared" si="1"/>
        <v>田急傾斜</v>
      </c>
    </row>
    <row r="42" spans="1:21" s="198" customFormat="1" ht="18" customHeight="1">
      <c r="A42" s="379" t="s">
        <v>945</v>
      </c>
      <c r="B42" s="380" t="s">
        <v>199</v>
      </c>
      <c r="C42" s="380" t="s">
        <v>416</v>
      </c>
      <c r="D42" s="380" t="s">
        <v>260</v>
      </c>
      <c r="E42" s="381" t="s">
        <v>302</v>
      </c>
      <c r="F42" s="382">
        <v>690</v>
      </c>
      <c r="G42" s="383" t="s">
        <v>258</v>
      </c>
      <c r="H42" s="1067"/>
      <c r="I42" s="384">
        <f>IFERROR(VLOOKUP(U42,プルダウンリスト!$D$15:$E$70,2,FALSE),"")</f>
        <v>16800</v>
      </c>
      <c r="J42" s="384">
        <f t="shared" si="0"/>
        <v>11592</v>
      </c>
      <c r="K42" s="1067" t="s">
        <v>71</v>
      </c>
      <c r="L42" s="1067" t="s">
        <v>71</v>
      </c>
      <c r="M42" s="1067" t="s">
        <v>71</v>
      </c>
      <c r="N42" s="1067" t="s">
        <v>71</v>
      </c>
      <c r="O42" s="1067" t="s">
        <v>71</v>
      </c>
      <c r="P42" s="385" t="s">
        <v>405</v>
      </c>
      <c r="Q42" s="381"/>
      <c r="R42" s="380" t="s">
        <v>261</v>
      </c>
      <c r="S42" s="1068"/>
      <c r="U42" s="867" t="str">
        <f t="shared" si="1"/>
        <v>田急傾斜</v>
      </c>
    </row>
    <row r="43" spans="1:21" s="198" customFormat="1" ht="18" customHeight="1">
      <c r="A43" s="379" t="s">
        <v>945</v>
      </c>
      <c r="B43" s="380" t="s">
        <v>199</v>
      </c>
      <c r="C43" s="380" t="s">
        <v>416</v>
      </c>
      <c r="D43" s="380" t="s">
        <v>313</v>
      </c>
      <c r="E43" s="381" t="s">
        <v>302</v>
      </c>
      <c r="F43" s="382">
        <v>400</v>
      </c>
      <c r="G43" s="383" t="s">
        <v>258</v>
      </c>
      <c r="H43" s="1067"/>
      <c r="I43" s="384">
        <f>IFERROR(VLOOKUP(U43,プルダウンリスト!$D$15:$E$70,2,FALSE),"")</f>
        <v>16800</v>
      </c>
      <c r="J43" s="384">
        <f t="shared" si="0"/>
        <v>6720</v>
      </c>
      <c r="K43" s="1067" t="s">
        <v>71</v>
      </c>
      <c r="L43" s="1067" t="s">
        <v>71</v>
      </c>
      <c r="M43" s="1067" t="s">
        <v>71</v>
      </c>
      <c r="N43" s="1067" t="s">
        <v>71</v>
      </c>
      <c r="O43" s="1067" t="s">
        <v>71</v>
      </c>
      <c r="P43" s="385" t="s">
        <v>405</v>
      </c>
      <c r="Q43" s="381"/>
      <c r="R43" s="380" t="s">
        <v>261</v>
      </c>
      <c r="S43" s="1068"/>
      <c r="U43" s="867" t="str">
        <f t="shared" si="1"/>
        <v>田急傾斜</v>
      </c>
    </row>
    <row r="44" spans="1:21" s="198" customFormat="1" ht="18" customHeight="1">
      <c r="A44" s="379" t="s">
        <v>945</v>
      </c>
      <c r="B44" s="380" t="s">
        <v>199</v>
      </c>
      <c r="C44" s="380" t="s">
        <v>416</v>
      </c>
      <c r="D44" s="380" t="s">
        <v>314</v>
      </c>
      <c r="E44" s="381" t="s">
        <v>302</v>
      </c>
      <c r="F44" s="382">
        <v>212</v>
      </c>
      <c r="G44" s="383" t="s">
        <v>258</v>
      </c>
      <c r="H44" s="1067"/>
      <c r="I44" s="384">
        <f>IFERROR(VLOOKUP(U44,プルダウンリスト!$D$15:$E$70,2,FALSE),"")</f>
        <v>16800</v>
      </c>
      <c r="J44" s="384">
        <f t="shared" si="0"/>
        <v>3561</v>
      </c>
      <c r="K44" s="1067" t="s">
        <v>71</v>
      </c>
      <c r="L44" s="1067" t="s">
        <v>71</v>
      </c>
      <c r="M44" s="1067" t="s">
        <v>71</v>
      </c>
      <c r="N44" s="1067" t="s">
        <v>71</v>
      </c>
      <c r="O44" s="1067" t="s">
        <v>71</v>
      </c>
      <c r="P44" s="385" t="s">
        <v>405</v>
      </c>
      <c r="Q44" s="381"/>
      <c r="R44" s="380" t="s">
        <v>261</v>
      </c>
      <c r="S44" s="1068"/>
      <c r="U44" s="867" t="str">
        <f t="shared" si="1"/>
        <v>田急傾斜</v>
      </c>
    </row>
    <row r="45" spans="1:21" s="198" customFormat="1" ht="18" customHeight="1">
      <c r="A45" s="379" t="s">
        <v>945</v>
      </c>
      <c r="B45" s="380" t="s">
        <v>199</v>
      </c>
      <c r="C45" s="380" t="s">
        <v>416</v>
      </c>
      <c r="D45" s="380" t="s">
        <v>315</v>
      </c>
      <c r="E45" s="381" t="s">
        <v>302</v>
      </c>
      <c r="F45" s="382">
        <v>793</v>
      </c>
      <c r="G45" s="383" t="s">
        <v>258</v>
      </c>
      <c r="H45" s="1067"/>
      <c r="I45" s="384">
        <f>IFERROR(VLOOKUP(U45,プルダウンリスト!$D$15:$E$70,2,FALSE),"")</f>
        <v>16800</v>
      </c>
      <c r="J45" s="384">
        <f t="shared" si="0"/>
        <v>13322</v>
      </c>
      <c r="K45" s="1067" t="s">
        <v>71</v>
      </c>
      <c r="L45" s="1067" t="s">
        <v>71</v>
      </c>
      <c r="M45" s="1067" t="s">
        <v>71</v>
      </c>
      <c r="N45" s="1067" t="s">
        <v>71</v>
      </c>
      <c r="O45" s="1067" t="s">
        <v>71</v>
      </c>
      <c r="P45" s="385" t="s">
        <v>405</v>
      </c>
      <c r="Q45" s="381"/>
      <c r="R45" s="380" t="s">
        <v>261</v>
      </c>
      <c r="S45" s="1068"/>
      <c r="U45" s="867" t="str">
        <f t="shared" si="1"/>
        <v>田急傾斜</v>
      </c>
    </row>
    <row r="46" spans="1:21" s="198" customFormat="1" ht="18" customHeight="1">
      <c r="A46" s="379" t="s">
        <v>945</v>
      </c>
      <c r="B46" s="380" t="s">
        <v>199</v>
      </c>
      <c r="C46" s="380" t="s">
        <v>417</v>
      </c>
      <c r="D46" s="380" t="s">
        <v>316</v>
      </c>
      <c r="E46" s="381" t="s">
        <v>302</v>
      </c>
      <c r="F46" s="382">
        <v>536</v>
      </c>
      <c r="G46" s="383" t="s">
        <v>112</v>
      </c>
      <c r="H46" s="1067"/>
      <c r="I46" s="384">
        <f>IFERROR(VLOOKUP(U46,プルダウンリスト!$D$15:$E$70,2,FALSE),"")</f>
        <v>6400</v>
      </c>
      <c r="J46" s="384">
        <f t="shared" si="0"/>
        <v>3430</v>
      </c>
      <c r="K46" s="1067" t="s">
        <v>71</v>
      </c>
      <c r="L46" s="1067" t="s">
        <v>71</v>
      </c>
      <c r="M46" s="1067" t="s">
        <v>71</v>
      </c>
      <c r="N46" s="1067" t="s">
        <v>71</v>
      </c>
      <c r="O46" s="1067" t="s">
        <v>71</v>
      </c>
      <c r="P46" s="385" t="s">
        <v>405</v>
      </c>
      <c r="Q46" s="381"/>
      <c r="R46" s="380" t="s">
        <v>261</v>
      </c>
      <c r="S46" s="1068"/>
      <c r="U46" s="867" t="str">
        <f t="shared" si="1"/>
        <v>田小区画・不整形</v>
      </c>
    </row>
    <row r="47" spans="1:21" s="198" customFormat="1" ht="18" customHeight="1">
      <c r="A47" s="379" t="s">
        <v>945</v>
      </c>
      <c r="B47" s="380" t="s">
        <v>199</v>
      </c>
      <c r="C47" s="380" t="s">
        <v>418</v>
      </c>
      <c r="D47" s="380" t="s">
        <v>317</v>
      </c>
      <c r="E47" s="381" t="s">
        <v>302</v>
      </c>
      <c r="F47" s="382">
        <v>491</v>
      </c>
      <c r="G47" s="383" t="s">
        <v>304</v>
      </c>
      <c r="H47" s="1067"/>
      <c r="I47" s="384">
        <f>IFERROR(VLOOKUP(U47,プルダウンリスト!$D$15:$E$70,2,FALSE),"")</f>
        <v>6400</v>
      </c>
      <c r="J47" s="384">
        <f t="shared" si="0"/>
        <v>3142</v>
      </c>
      <c r="K47" s="1067" t="s">
        <v>71</v>
      </c>
      <c r="L47" s="1067" t="s">
        <v>71</v>
      </c>
      <c r="M47" s="1067" t="s">
        <v>71</v>
      </c>
      <c r="N47" s="1067" t="s">
        <v>71</v>
      </c>
      <c r="O47" s="1067" t="s">
        <v>71</v>
      </c>
      <c r="P47" s="385" t="s">
        <v>405</v>
      </c>
      <c r="Q47" s="381"/>
      <c r="R47" s="380" t="s">
        <v>261</v>
      </c>
      <c r="S47" s="1068"/>
      <c r="U47" s="867" t="str">
        <f t="shared" si="1"/>
        <v>田高齢化・耕作放棄率</v>
      </c>
    </row>
    <row r="48" spans="1:21" s="198" customFormat="1" ht="18" customHeight="1">
      <c r="A48" s="379" t="s">
        <v>945</v>
      </c>
      <c r="B48" s="380" t="s">
        <v>199</v>
      </c>
      <c r="C48" s="380" t="s">
        <v>419</v>
      </c>
      <c r="D48" s="380" t="s">
        <v>318</v>
      </c>
      <c r="E48" s="381" t="s">
        <v>302</v>
      </c>
      <c r="F48" s="382">
        <v>813</v>
      </c>
      <c r="G48" s="383" t="s">
        <v>259</v>
      </c>
      <c r="H48" s="1067"/>
      <c r="I48" s="384">
        <f>IFERROR(VLOOKUP(U48,プルダウンリスト!$D$15:$E$70,2,FALSE),"")</f>
        <v>6400</v>
      </c>
      <c r="J48" s="384">
        <f t="shared" si="0"/>
        <v>5203</v>
      </c>
      <c r="K48" s="1067" t="s">
        <v>71</v>
      </c>
      <c r="L48" s="1067" t="s">
        <v>71</v>
      </c>
      <c r="M48" s="1067" t="s">
        <v>71</v>
      </c>
      <c r="N48" s="1067" t="s">
        <v>71</v>
      </c>
      <c r="O48" s="1067" t="s">
        <v>71</v>
      </c>
      <c r="P48" s="385" t="s">
        <v>405</v>
      </c>
      <c r="Q48" s="381"/>
      <c r="R48" s="380" t="s">
        <v>261</v>
      </c>
      <c r="S48" s="1068"/>
      <c r="U48" s="867" t="str">
        <f t="shared" si="1"/>
        <v>田特認基準</v>
      </c>
    </row>
    <row r="49" spans="1:21" s="198" customFormat="1" ht="18" customHeight="1">
      <c r="A49" s="379" t="s">
        <v>945</v>
      </c>
      <c r="B49" s="380" t="s">
        <v>199</v>
      </c>
      <c r="C49" s="380" t="s">
        <v>419</v>
      </c>
      <c r="D49" s="380" t="s">
        <v>314</v>
      </c>
      <c r="E49" s="381" t="s">
        <v>302</v>
      </c>
      <c r="F49" s="382">
        <v>414</v>
      </c>
      <c r="G49" s="383" t="s">
        <v>305</v>
      </c>
      <c r="H49" s="1067"/>
      <c r="I49" s="384">
        <f>IFERROR(VLOOKUP(U49,プルダウンリスト!$D$15:$E$70,2,FALSE),"")</f>
        <v>0</v>
      </c>
      <c r="J49" s="384">
        <f t="shared" si="0"/>
        <v>0</v>
      </c>
      <c r="K49" s="1067" t="s">
        <v>71</v>
      </c>
      <c r="L49" s="1067" t="s">
        <v>71</v>
      </c>
      <c r="M49" s="1067" t="s">
        <v>71</v>
      </c>
      <c r="N49" s="1067" t="s">
        <v>71</v>
      </c>
      <c r="O49" s="1067" t="s">
        <v>71</v>
      </c>
      <c r="P49" s="385" t="s">
        <v>405</v>
      </c>
      <c r="Q49" s="381"/>
      <c r="R49" s="380" t="s">
        <v>261</v>
      </c>
      <c r="S49" s="1068" t="s">
        <v>103</v>
      </c>
      <c r="U49" s="867" t="str">
        <f t="shared" si="1"/>
        <v>田交付対象外</v>
      </c>
    </row>
    <row r="50" spans="1:21" s="198" customFormat="1" ht="18" customHeight="1">
      <c r="A50" s="379" t="s">
        <v>945</v>
      </c>
      <c r="B50" s="380" t="s">
        <v>199</v>
      </c>
      <c r="C50" s="380" t="s">
        <v>419</v>
      </c>
      <c r="D50" s="380" t="s">
        <v>322</v>
      </c>
      <c r="E50" s="381" t="s">
        <v>302</v>
      </c>
      <c r="F50" s="382">
        <v>738</v>
      </c>
      <c r="G50" s="383" t="s">
        <v>258</v>
      </c>
      <c r="H50" s="1067"/>
      <c r="I50" s="384">
        <f>IFERROR(VLOOKUP(U50,プルダウンリスト!$D$15:$E$70,2,FALSE),"")</f>
        <v>16800</v>
      </c>
      <c r="J50" s="384">
        <f t="shared" ref="J50:J81" si="2">IFERROR(ROUNDDOWN(F50*I50/1000,0),"")</f>
        <v>12398</v>
      </c>
      <c r="K50" s="1067" t="s">
        <v>71</v>
      </c>
      <c r="L50" s="1067" t="s">
        <v>103</v>
      </c>
      <c r="M50" s="1067" t="s">
        <v>71</v>
      </c>
      <c r="N50" s="1067" t="s">
        <v>71</v>
      </c>
      <c r="O50" s="1067" t="s">
        <v>71</v>
      </c>
      <c r="P50" s="385" t="s">
        <v>405</v>
      </c>
      <c r="Q50" s="381"/>
      <c r="R50" s="380" t="s">
        <v>261</v>
      </c>
      <c r="S50" s="1068"/>
      <c r="U50" s="867" t="str">
        <f t="shared" si="1"/>
        <v>田急傾斜</v>
      </c>
    </row>
    <row r="51" spans="1:21" s="198" customFormat="1" ht="18" customHeight="1">
      <c r="A51" s="379" t="s">
        <v>945</v>
      </c>
      <c r="B51" s="380" t="s">
        <v>199</v>
      </c>
      <c r="C51" s="380" t="s">
        <v>419</v>
      </c>
      <c r="D51" s="380" t="s">
        <v>323</v>
      </c>
      <c r="E51" s="381" t="s">
        <v>302</v>
      </c>
      <c r="F51" s="382">
        <v>865</v>
      </c>
      <c r="G51" s="383" t="s">
        <v>258</v>
      </c>
      <c r="H51" s="1067"/>
      <c r="I51" s="384">
        <f>IFERROR(VLOOKUP(U51,プルダウンリスト!$D$15:$E$70,2,FALSE),"")</f>
        <v>16800</v>
      </c>
      <c r="J51" s="384">
        <f t="shared" si="2"/>
        <v>14532</v>
      </c>
      <c r="K51" s="1067" t="s">
        <v>71</v>
      </c>
      <c r="L51" s="1067" t="s">
        <v>71</v>
      </c>
      <c r="M51" s="1067" t="s">
        <v>71</v>
      </c>
      <c r="N51" s="1067" t="s">
        <v>71</v>
      </c>
      <c r="O51" s="1067" t="s">
        <v>71</v>
      </c>
      <c r="P51" s="385" t="s">
        <v>405</v>
      </c>
      <c r="Q51" s="381"/>
      <c r="R51" s="380" t="s">
        <v>261</v>
      </c>
      <c r="S51" s="1068"/>
      <c r="U51" s="867" t="str">
        <f t="shared" si="1"/>
        <v>田急傾斜</v>
      </c>
    </row>
    <row r="52" spans="1:21" s="198" customFormat="1" ht="18" customHeight="1">
      <c r="A52" s="379" t="s">
        <v>945</v>
      </c>
      <c r="B52" s="380" t="s">
        <v>199</v>
      </c>
      <c r="C52" s="380" t="s">
        <v>419</v>
      </c>
      <c r="D52" s="380" t="s">
        <v>323</v>
      </c>
      <c r="E52" s="381" t="s">
        <v>302</v>
      </c>
      <c r="F52" s="382">
        <v>463</v>
      </c>
      <c r="G52" s="383" t="s">
        <v>258</v>
      </c>
      <c r="H52" s="1067"/>
      <c r="I52" s="384">
        <f>IFERROR(VLOOKUP(U52,プルダウンリスト!$D$15:$E$70,2,FALSE),"")</f>
        <v>16800</v>
      </c>
      <c r="J52" s="384">
        <f t="shared" si="2"/>
        <v>7778</v>
      </c>
      <c r="K52" s="1067" t="s">
        <v>71</v>
      </c>
      <c r="L52" s="1067" t="s">
        <v>71</v>
      </c>
      <c r="M52" s="1067" t="s">
        <v>71</v>
      </c>
      <c r="N52" s="1067" t="s">
        <v>71</v>
      </c>
      <c r="O52" s="1067" t="s">
        <v>71</v>
      </c>
      <c r="P52" s="385" t="s">
        <v>405</v>
      </c>
      <c r="Q52" s="381"/>
      <c r="R52" s="380" t="s">
        <v>261</v>
      </c>
      <c r="S52" s="1068"/>
      <c r="U52" s="867" t="str">
        <f t="shared" si="1"/>
        <v>田急傾斜</v>
      </c>
    </row>
    <row r="53" spans="1:21" s="198" customFormat="1" ht="18" customHeight="1">
      <c r="A53" s="379" t="s">
        <v>945</v>
      </c>
      <c r="B53" s="380" t="s">
        <v>199</v>
      </c>
      <c r="C53" s="380" t="s">
        <v>419</v>
      </c>
      <c r="D53" s="380" t="s">
        <v>260</v>
      </c>
      <c r="E53" s="381" t="s">
        <v>302</v>
      </c>
      <c r="F53" s="382">
        <v>162</v>
      </c>
      <c r="G53" s="383" t="s">
        <v>258</v>
      </c>
      <c r="H53" s="1067"/>
      <c r="I53" s="384">
        <f>IFERROR(VLOOKUP(U53,プルダウンリスト!$D$15:$E$70,2,FALSE),"")</f>
        <v>16800</v>
      </c>
      <c r="J53" s="384">
        <f t="shared" si="2"/>
        <v>2721</v>
      </c>
      <c r="K53" s="1067" t="s">
        <v>71</v>
      </c>
      <c r="L53" s="1067" t="s">
        <v>71</v>
      </c>
      <c r="M53" s="1067" t="s">
        <v>71</v>
      </c>
      <c r="N53" s="1067" t="s">
        <v>71</v>
      </c>
      <c r="O53" s="1067" t="s">
        <v>71</v>
      </c>
      <c r="P53" s="385" t="s">
        <v>405</v>
      </c>
      <c r="Q53" s="381"/>
      <c r="R53" s="380" t="s">
        <v>261</v>
      </c>
      <c r="S53" s="1068"/>
      <c r="U53" s="867" t="str">
        <f t="shared" si="1"/>
        <v>田急傾斜</v>
      </c>
    </row>
    <row r="54" spans="1:21" s="198" customFormat="1" ht="18" customHeight="1">
      <c r="A54" s="379" t="s">
        <v>945</v>
      </c>
      <c r="B54" s="380" t="s">
        <v>199</v>
      </c>
      <c r="C54" s="380" t="s">
        <v>420</v>
      </c>
      <c r="D54" s="380" t="s">
        <v>313</v>
      </c>
      <c r="E54" s="381" t="s">
        <v>307</v>
      </c>
      <c r="F54" s="382">
        <v>1840</v>
      </c>
      <c r="G54" s="383" t="s">
        <v>258</v>
      </c>
      <c r="H54" s="1067"/>
      <c r="I54" s="384">
        <f>IFERROR(VLOOKUP(U54,プルダウンリスト!$D$15:$E$70,2,FALSE),"")</f>
        <v>9200</v>
      </c>
      <c r="J54" s="384">
        <f t="shared" si="2"/>
        <v>16928</v>
      </c>
      <c r="K54" s="1067" t="s">
        <v>71</v>
      </c>
      <c r="L54" s="1067" t="s">
        <v>71</v>
      </c>
      <c r="M54" s="1067" t="s">
        <v>71</v>
      </c>
      <c r="N54" s="1067" t="s">
        <v>71</v>
      </c>
      <c r="O54" s="1067" t="s">
        <v>71</v>
      </c>
      <c r="P54" s="385" t="s">
        <v>405</v>
      </c>
      <c r="Q54" s="381"/>
      <c r="R54" s="380" t="s">
        <v>261</v>
      </c>
      <c r="S54" s="1068"/>
      <c r="U54" s="867" t="str">
        <f t="shared" si="1"/>
        <v>畑急傾斜</v>
      </c>
    </row>
    <row r="55" spans="1:21" s="198" customFormat="1" ht="18" customHeight="1">
      <c r="A55" s="379" t="s">
        <v>945</v>
      </c>
      <c r="B55" s="380" t="s">
        <v>199</v>
      </c>
      <c r="C55" s="380" t="s">
        <v>420</v>
      </c>
      <c r="D55" s="380" t="s">
        <v>314</v>
      </c>
      <c r="E55" s="381" t="s">
        <v>307</v>
      </c>
      <c r="F55" s="382">
        <v>1647</v>
      </c>
      <c r="G55" s="383" t="s">
        <v>2150</v>
      </c>
      <c r="H55" s="1067"/>
      <c r="I55" s="384">
        <f>IFERROR(VLOOKUP(U55,プルダウンリスト!$D$15:$E$70,2,FALSE),"")</f>
        <v>0</v>
      </c>
      <c r="J55" s="384">
        <f t="shared" si="2"/>
        <v>0</v>
      </c>
      <c r="K55" s="1067" t="s">
        <v>71</v>
      </c>
      <c r="L55" s="1067" t="s">
        <v>71</v>
      </c>
      <c r="M55" s="1067" t="s">
        <v>71</v>
      </c>
      <c r="N55" s="1067" t="s">
        <v>71</v>
      </c>
      <c r="O55" s="1067" t="s">
        <v>71</v>
      </c>
      <c r="P55" s="385" t="s">
        <v>405</v>
      </c>
      <c r="Q55" s="381"/>
      <c r="R55" s="380" t="s">
        <v>261</v>
      </c>
      <c r="S55" s="1068"/>
      <c r="U55" s="867" t="str">
        <f t="shared" si="1"/>
        <v>畑交付対象外（田畑混在地以外）</v>
      </c>
    </row>
    <row r="56" spans="1:21" s="198" customFormat="1" ht="18" customHeight="1">
      <c r="A56" s="379" t="s">
        <v>945</v>
      </c>
      <c r="B56" s="380" t="s">
        <v>199</v>
      </c>
      <c r="C56" s="380" t="s">
        <v>420</v>
      </c>
      <c r="D56" s="380" t="s">
        <v>315</v>
      </c>
      <c r="E56" s="381" t="s">
        <v>307</v>
      </c>
      <c r="F56" s="382">
        <v>975</v>
      </c>
      <c r="G56" s="383" t="s">
        <v>2149</v>
      </c>
      <c r="H56" s="1067"/>
      <c r="I56" s="384">
        <f>IFERROR(VLOOKUP(U56,プルダウンリスト!$D$15:$E$70,2,FALSE),"")</f>
        <v>0</v>
      </c>
      <c r="J56" s="384">
        <f t="shared" si="2"/>
        <v>0</v>
      </c>
      <c r="K56" s="1067" t="s">
        <v>71</v>
      </c>
      <c r="L56" s="1067" t="s">
        <v>71</v>
      </c>
      <c r="M56" s="1067" t="s">
        <v>71</v>
      </c>
      <c r="N56" s="1067" t="s">
        <v>71</v>
      </c>
      <c r="O56" s="1067" t="s">
        <v>71</v>
      </c>
      <c r="P56" s="385" t="s">
        <v>405</v>
      </c>
      <c r="Q56" s="381"/>
      <c r="R56" s="380" t="s">
        <v>261</v>
      </c>
      <c r="S56" s="1068"/>
      <c r="U56" s="867" t="str">
        <f t="shared" si="1"/>
        <v>畑交付対象外（田畑混在地）</v>
      </c>
    </row>
    <row r="57" spans="1:21" s="198" customFormat="1" ht="18" customHeight="1">
      <c r="A57" s="379" t="s">
        <v>945</v>
      </c>
      <c r="B57" s="380" t="s">
        <v>199</v>
      </c>
      <c r="C57" s="380" t="s">
        <v>421</v>
      </c>
      <c r="D57" s="380" t="s">
        <v>316</v>
      </c>
      <c r="E57" s="381" t="s">
        <v>307</v>
      </c>
      <c r="F57" s="382">
        <v>1233</v>
      </c>
      <c r="G57" s="383" t="s">
        <v>303</v>
      </c>
      <c r="H57" s="1067"/>
      <c r="I57" s="384">
        <f>IFERROR(VLOOKUP(U57,プルダウンリスト!$D$15:$E$70,2,FALSE),"")</f>
        <v>2800</v>
      </c>
      <c r="J57" s="384">
        <f t="shared" si="2"/>
        <v>3452</v>
      </c>
      <c r="K57" s="1067" t="s">
        <v>103</v>
      </c>
      <c r="L57" s="1067" t="s">
        <v>71</v>
      </c>
      <c r="M57" s="1067" t="s">
        <v>71</v>
      </c>
      <c r="N57" s="1067" t="s">
        <v>71</v>
      </c>
      <c r="O57" s="1067" t="s">
        <v>71</v>
      </c>
      <c r="P57" s="385" t="s">
        <v>405</v>
      </c>
      <c r="Q57" s="381"/>
      <c r="R57" s="380" t="s">
        <v>261</v>
      </c>
      <c r="S57" s="1068"/>
      <c r="U57" s="867" t="str">
        <f t="shared" si="1"/>
        <v>畑緩傾斜</v>
      </c>
    </row>
    <row r="58" spans="1:21" s="198" customFormat="1" ht="18" customHeight="1">
      <c r="A58" s="379" t="s">
        <v>945</v>
      </c>
      <c r="B58" s="380" t="s">
        <v>199</v>
      </c>
      <c r="C58" s="380" t="s">
        <v>421</v>
      </c>
      <c r="D58" s="380" t="s">
        <v>317</v>
      </c>
      <c r="E58" s="381" t="s">
        <v>307</v>
      </c>
      <c r="F58" s="382">
        <v>869</v>
      </c>
      <c r="G58" s="383" t="s">
        <v>304</v>
      </c>
      <c r="H58" s="1067"/>
      <c r="I58" s="384">
        <f>IFERROR(VLOOKUP(U58,プルダウンリスト!$D$15:$E$70,2,FALSE),"")</f>
        <v>2800</v>
      </c>
      <c r="J58" s="384">
        <f t="shared" si="2"/>
        <v>2433</v>
      </c>
      <c r="K58" s="1067" t="s">
        <v>71</v>
      </c>
      <c r="L58" s="1067" t="s">
        <v>71</v>
      </c>
      <c r="M58" s="1067" t="s">
        <v>71</v>
      </c>
      <c r="N58" s="1067" t="s">
        <v>71</v>
      </c>
      <c r="O58" s="1067" t="s">
        <v>103</v>
      </c>
      <c r="P58" s="385" t="s">
        <v>405</v>
      </c>
      <c r="Q58" s="381"/>
      <c r="R58" s="380" t="s">
        <v>261</v>
      </c>
      <c r="S58" s="1068"/>
      <c r="U58" s="867" t="str">
        <f t="shared" si="1"/>
        <v>畑高齢化・耕作放棄率</v>
      </c>
    </row>
    <row r="59" spans="1:21" s="198" customFormat="1" ht="18" customHeight="1">
      <c r="A59" s="379" t="s">
        <v>945</v>
      </c>
      <c r="B59" s="380" t="s">
        <v>199</v>
      </c>
      <c r="C59" s="380" t="s">
        <v>421</v>
      </c>
      <c r="D59" s="380" t="s">
        <v>318</v>
      </c>
      <c r="E59" s="381" t="s">
        <v>307</v>
      </c>
      <c r="F59" s="382">
        <v>1477</v>
      </c>
      <c r="G59" s="383" t="s">
        <v>259</v>
      </c>
      <c r="H59" s="1067"/>
      <c r="I59" s="384">
        <f>IFERROR(VLOOKUP(U59,プルダウンリスト!$D$15:$E$70,2,FALSE),"")</f>
        <v>2800</v>
      </c>
      <c r="J59" s="384">
        <f t="shared" si="2"/>
        <v>4135</v>
      </c>
      <c r="K59" s="1067" t="s">
        <v>71</v>
      </c>
      <c r="L59" s="1067" t="s">
        <v>71</v>
      </c>
      <c r="M59" s="1067" t="s">
        <v>71</v>
      </c>
      <c r="N59" s="1067" t="s">
        <v>71</v>
      </c>
      <c r="O59" s="1067" t="s">
        <v>71</v>
      </c>
      <c r="P59" s="385" t="s">
        <v>405</v>
      </c>
      <c r="Q59" s="381"/>
      <c r="R59" s="380" t="s">
        <v>261</v>
      </c>
      <c r="S59" s="1068" t="s">
        <v>103</v>
      </c>
      <c r="U59" s="867" t="str">
        <f t="shared" si="1"/>
        <v>畑特認基準</v>
      </c>
    </row>
    <row r="60" spans="1:21" s="198" customFormat="1" ht="18" customHeight="1">
      <c r="A60" s="379" t="s">
        <v>945</v>
      </c>
      <c r="B60" s="380" t="s">
        <v>199</v>
      </c>
      <c r="C60" s="380" t="s">
        <v>421</v>
      </c>
      <c r="D60" s="380" t="s">
        <v>319</v>
      </c>
      <c r="E60" s="381" t="s">
        <v>307</v>
      </c>
      <c r="F60" s="382">
        <v>139</v>
      </c>
      <c r="G60" s="383" t="s">
        <v>2149</v>
      </c>
      <c r="H60" s="1067"/>
      <c r="I60" s="384">
        <f>IFERROR(VLOOKUP(U60,プルダウンリスト!$D$15:$E$70,2,FALSE),"")</f>
        <v>0</v>
      </c>
      <c r="J60" s="384">
        <f t="shared" si="2"/>
        <v>0</v>
      </c>
      <c r="K60" s="1067" t="s">
        <v>71</v>
      </c>
      <c r="L60" s="1067" t="s">
        <v>71</v>
      </c>
      <c r="M60" s="1067" t="s">
        <v>71</v>
      </c>
      <c r="N60" s="1067" t="s">
        <v>71</v>
      </c>
      <c r="O60" s="1067" t="s">
        <v>71</v>
      </c>
      <c r="P60" s="385" t="s">
        <v>405</v>
      </c>
      <c r="Q60" s="381"/>
      <c r="R60" s="380" t="s">
        <v>261</v>
      </c>
      <c r="S60" s="1068"/>
      <c r="U60" s="867" t="str">
        <f t="shared" si="1"/>
        <v>畑交付対象外（田畑混在地）</v>
      </c>
    </row>
    <row r="61" spans="1:21" s="198" customFormat="1" ht="18" customHeight="1">
      <c r="A61" s="379" t="s">
        <v>945</v>
      </c>
      <c r="B61" s="380" t="s">
        <v>199</v>
      </c>
      <c r="C61" s="380" t="s">
        <v>422</v>
      </c>
      <c r="D61" s="380" t="s">
        <v>322</v>
      </c>
      <c r="E61" s="381" t="s">
        <v>308</v>
      </c>
      <c r="F61" s="382">
        <v>1590</v>
      </c>
      <c r="G61" s="383" t="s">
        <v>258</v>
      </c>
      <c r="H61" s="1067"/>
      <c r="I61" s="384">
        <f>IFERROR(VLOOKUP(U61,プルダウンリスト!$D$15:$E$70,2,FALSE),"")</f>
        <v>8400</v>
      </c>
      <c r="J61" s="384">
        <f t="shared" si="2"/>
        <v>13356</v>
      </c>
      <c r="K61" s="1067" t="s">
        <v>71</v>
      </c>
      <c r="L61" s="1067" t="s">
        <v>71</v>
      </c>
      <c r="M61" s="1067" t="s">
        <v>71</v>
      </c>
      <c r="N61" s="1067" t="s">
        <v>71</v>
      </c>
      <c r="O61" s="1067" t="s">
        <v>71</v>
      </c>
      <c r="P61" s="385" t="s">
        <v>405</v>
      </c>
      <c r="Q61" s="381"/>
      <c r="R61" s="380" t="s">
        <v>261</v>
      </c>
      <c r="S61" s="1068"/>
      <c r="U61" s="867" t="str">
        <f t="shared" si="1"/>
        <v>草地急傾斜</v>
      </c>
    </row>
    <row r="62" spans="1:21" s="198" customFormat="1" ht="18" customHeight="1">
      <c r="A62" s="379" t="s">
        <v>945</v>
      </c>
      <c r="B62" s="380" t="s">
        <v>199</v>
      </c>
      <c r="C62" s="380" t="s">
        <v>422</v>
      </c>
      <c r="D62" s="380" t="s">
        <v>260</v>
      </c>
      <c r="E62" s="381" t="s">
        <v>308</v>
      </c>
      <c r="F62" s="382">
        <v>1444</v>
      </c>
      <c r="G62" s="383" t="s">
        <v>258</v>
      </c>
      <c r="H62" s="1067"/>
      <c r="I62" s="384">
        <f>IFERROR(VLOOKUP(U62,プルダウンリスト!$D$15:$E$70,2,FALSE),"")</f>
        <v>8400</v>
      </c>
      <c r="J62" s="384">
        <f t="shared" si="2"/>
        <v>12129</v>
      </c>
      <c r="K62" s="1067" t="s">
        <v>71</v>
      </c>
      <c r="L62" s="1067" t="s">
        <v>71</v>
      </c>
      <c r="M62" s="1067" t="s">
        <v>71</v>
      </c>
      <c r="N62" s="1067" t="s">
        <v>71</v>
      </c>
      <c r="O62" s="1067" t="s">
        <v>71</v>
      </c>
      <c r="P62" s="385" t="s">
        <v>405</v>
      </c>
      <c r="Q62" s="381"/>
      <c r="R62" s="380" t="s">
        <v>261</v>
      </c>
      <c r="S62" s="1068"/>
      <c r="U62" s="867" t="str">
        <f t="shared" si="1"/>
        <v>草地急傾斜</v>
      </c>
    </row>
    <row r="63" spans="1:21" s="198" customFormat="1" ht="18" customHeight="1">
      <c r="A63" s="379" t="s">
        <v>945</v>
      </c>
      <c r="B63" s="380" t="s">
        <v>199</v>
      </c>
      <c r="C63" s="380" t="s">
        <v>422</v>
      </c>
      <c r="D63" s="380" t="s">
        <v>313</v>
      </c>
      <c r="E63" s="381" t="s">
        <v>302</v>
      </c>
      <c r="F63" s="382">
        <v>1105</v>
      </c>
      <c r="G63" s="383" t="s">
        <v>258</v>
      </c>
      <c r="H63" s="1067"/>
      <c r="I63" s="384">
        <f>IFERROR(VLOOKUP(U63,プルダウンリスト!$D$15:$E$70,2,FALSE),"")</f>
        <v>16800</v>
      </c>
      <c r="J63" s="384">
        <f t="shared" si="2"/>
        <v>18564</v>
      </c>
      <c r="K63" s="1067" t="s">
        <v>71</v>
      </c>
      <c r="L63" s="1067" t="s">
        <v>71</v>
      </c>
      <c r="M63" s="1067" t="s">
        <v>71</v>
      </c>
      <c r="N63" s="1067"/>
      <c r="O63" s="1067" t="s">
        <v>71</v>
      </c>
      <c r="P63" s="385" t="s">
        <v>405</v>
      </c>
      <c r="Q63" s="381"/>
      <c r="R63" s="380" t="s">
        <v>261</v>
      </c>
      <c r="S63" s="1068"/>
      <c r="U63" s="867" t="str">
        <f t="shared" si="1"/>
        <v>田急傾斜</v>
      </c>
    </row>
    <row r="64" spans="1:21" s="198" customFormat="1" ht="18" customHeight="1">
      <c r="A64" s="379" t="s">
        <v>300</v>
      </c>
      <c r="B64" s="380" t="s">
        <v>199</v>
      </c>
      <c r="C64" s="380" t="s">
        <v>423</v>
      </c>
      <c r="D64" s="380" t="s">
        <v>318</v>
      </c>
      <c r="E64" s="381" t="s">
        <v>302</v>
      </c>
      <c r="F64" s="382">
        <v>84</v>
      </c>
      <c r="G64" s="383" t="s">
        <v>258</v>
      </c>
      <c r="H64" s="1067"/>
      <c r="I64" s="384">
        <f>IFERROR(VLOOKUP(U64,プルダウンリスト!$D$15:$E$70,2,FALSE),"")</f>
        <v>16800</v>
      </c>
      <c r="J64" s="384">
        <f t="shared" si="2"/>
        <v>1411</v>
      </c>
      <c r="K64" s="1067" t="s">
        <v>71</v>
      </c>
      <c r="L64" s="1067" t="s">
        <v>71</v>
      </c>
      <c r="M64" s="1067" t="s">
        <v>71</v>
      </c>
      <c r="N64" s="1067" t="s">
        <v>71</v>
      </c>
      <c r="O64" s="1067" t="s">
        <v>71</v>
      </c>
      <c r="P64" s="385" t="s">
        <v>405</v>
      </c>
      <c r="Q64" s="381"/>
      <c r="R64" s="380" t="s">
        <v>261</v>
      </c>
      <c r="S64" s="1068"/>
      <c r="U64" s="867" t="str">
        <f t="shared" si="1"/>
        <v>田急傾斜</v>
      </c>
    </row>
    <row r="65" spans="1:21" s="198" customFormat="1" ht="18" customHeight="1">
      <c r="A65" s="379" t="s">
        <v>300</v>
      </c>
      <c r="B65" s="380" t="s">
        <v>199</v>
      </c>
      <c r="C65" s="380" t="s">
        <v>423</v>
      </c>
      <c r="D65" s="380" t="s">
        <v>319</v>
      </c>
      <c r="E65" s="381" t="s">
        <v>302</v>
      </c>
      <c r="F65" s="382">
        <v>220</v>
      </c>
      <c r="G65" s="383" t="s">
        <v>258</v>
      </c>
      <c r="H65" s="1067"/>
      <c r="I65" s="384">
        <f>IFERROR(VLOOKUP(U65,プルダウンリスト!$D$15:$E$70,2,FALSE),"")</f>
        <v>16800</v>
      </c>
      <c r="J65" s="384">
        <f t="shared" si="2"/>
        <v>3696</v>
      </c>
      <c r="K65" s="1067" t="s">
        <v>71</v>
      </c>
      <c r="L65" s="1067" t="s">
        <v>71</v>
      </c>
      <c r="M65" s="1067" t="s">
        <v>71</v>
      </c>
      <c r="N65" s="1067" t="s">
        <v>71</v>
      </c>
      <c r="O65" s="1067" t="s">
        <v>71</v>
      </c>
      <c r="P65" s="385" t="s">
        <v>405</v>
      </c>
      <c r="Q65" s="381"/>
      <c r="R65" s="380" t="s">
        <v>261</v>
      </c>
      <c r="S65" s="1068"/>
      <c r="U65" s="867" t="str">
        <f t="shared" si="1"/>
        <v>田急傾斜</v>
      </c>
    </row>
    <row r="66" spans="1:21" s="198" customFormat="1" ht="18" customHeight="1">
      <c r="A66" s="379" t="s">
        <v>300</v>
      </c>
      <c r="B66" s="380" t="s">
        <v>199</v>
      </c>
      <c r="C66" s="380" t="s">
        <v>423</v>
      </c>
      <c r="D66" s="380" t="s">
        <v>322</v>
      </c>
      <c r="E66" s="381" t="s">
        <v>302</v>
      </c>
      <c r="F66" s="382">
        <v>275</v>
      </c>
      <c r="G66" s="383" t="s">
        <v>258</v>
      </c>
      <c r="H66" s="1067"/>
      <c r="I66" s="384">
        <f>IFERROR(VLOOKUP(U66,プルダウンリスト!$D$15:$E$70,2,FALSE),"")</f>
        <v>16800</v>
      </c>
      <c r="J66" s="384">
        <f t="shared" si="2"/>
        <v>4620</v>
      </c>
      <c r="K66" s="1067" t="s">
        <v>71</v>
      </c>
      <c r="L66" s="1067" t="s">
        <v>71</v>
      </c>
      <c r="M66" s="1067" t="s">
        <v>71</v>
      </c>
      <c r="N66" s="1067" t="s">
        <v>71</v>
      </c>
      <c r="O66" s="1067" t="s">
        <v>71</v>
      </c>
      <c r="P66" s="385" t="s">
        <v>405</v>
      </c>
      <c r="Q66" s="381"/>
      <c r="R66" s="380" t="s">
        <v>261</v>
      </c>
      <c r="S66" s="1068"/>
      <c r="U66" s="867" t="str">
        <f t="shared" si="1"/>
        <v>田急傾斜</v>
      </c>
    </row>
    <row r="67" spans="1:21" s="198" customFormat="1" ht="18" customHeight="1">
      <c r="A67" s="379" t="s">
        <v>300</v>
      </c>
      <c r="B67" s="380" t="s">
        <v>199</v>
      </c>
      <c r="C67" s="380" t="s">
        <v>423</v>
      </c>
      <c r="D67" s="380" t="s">
        <v>323</v>
      </c>
      <c r="E67" s="381" t="s">
        <v>302</v>
      </c>
      <c r="F67" s="382">
        <v>189</v>
      </c>
      <c r="G67" s="383" t="s">
        <v>258</v>
      </c>
      <c r="H67" s="1067"/>
      <c r="I67" s="384">
        <f>IFERROR(VLOOKUP(U67,プルダウンリスト!$D$15:$E$70,2,FALSE),"")</f>
        <v>16800</v>
      </c>
      <c r="J67" s="384">
        <f t="shared" si="2"/>
        <v>3175</v>
      </c>
      <c r="K67" s="1067" t="s">
        <v>71</v>
      </c>
      <c r="L67" s="1067" t="s">
        <v>71</v>
      </c>
      <c r="M67" s="1067" t="s">
        <v>71</v>
      </c>
      <c r="N67" s="1067" t="s">
        <v>71</v>
      </c>
      <c r="O67" s="1067" t="s">
        <v>71</v>
      </c>
      <c r="P67" s="385" t="s">
        <v>405</v>
      </c>
      <c r="Q67" s="381"/>
      <c r="R67" s="380" t="s">
        <v>261</v>
      </c>
      <c r="S67" s="1068"/>
      <c r="U67" s="867" t="str">
        <f t="shared" si="1"/>
        <v>田急傾斜</v>
      </c>
    </row>
    <row r="68" spans="1:21" s="198" customFormat="1" ht="18" customHeight="1">
      <c r="A68" s="379" t="s">
        <v>300</v>
      </c>
      <c r="B68" s="380" t="s">
        <v>199</v>
      </c>
      <c r="C68" s="380" t="s">
        <v>423</v>
      </c>
      <c r="D68" s="380" t="s">
        <v>260</v>
      </c>
      <c r="E68" s="381" t="s">
        <v>302</v>
      </c>
      <c r="F68" s="382">
        <v>912</v>
      </c>
      <c r="G68" s="383" t="s">
        <v>304</v>
      </c>
      <c r="H68" s="1067"/>
      <c r="I68" s="384">
        <f>IFERROR(VLOOKUP(U68,プルダウンリスト!$D$15:$E$70,2,FALSE),"")</f>
        <v>6400</v>
      </c>
      <c r="J68" s="384">
        <f t="shared" si="2"/>
        <v>5836</v>
      </c>
      <c r="K68" s="1067" t="s">
        <v>71</v>
      </c>
      <c r="L68" s="1067" t="s">
        <v>71</v>
      </c>
      <c r="M68" s="1067" t="s">
        <v>71</v>
      </c>
      <c r="N68" s="1067" t="s">
        <v>71</v>
      </c>
      <c r="O68" s="1067" t="s">
        <v>71</v>
      </c>
      <c r="P68" s="385" t="s">
        <v>405</v>
      </c>
      <c r="Q68" s="381"/>
      <c r="R68" s="380" t="s">
        <v>261</v>
      </c>
      <c r="S68" s="1068"/>
      <c r="U68" s="867" t="str">
        <f t="shared" si="1"/>
        <v>田高齢化・耕作放棄率</v>
      </c>
    </row>
    <row r="69" spans="1:21" s="198" customFormat="1" ht="18" customHeight="1">
      <c r="A69" s="379" t="s">
        <v>300</v>
      </c>
      <c r="B69" s="380" t="s">
        <v>199</v>
      </c>
      <c r="C69" s="380" t="s">
        <v>423</v>
      </c>
      <c r="D69" s="380" t="s">
        <v>313</v>
      </c>
      <c r="E69" s="381" t="s">
        <v>302</v>
      </c>
      <c r="F69" s="382">
        <v>979</v>
      </c>
      <c r="G69" s="383" t="s">
        <v>213</v>
      </c>
      <c r="H69" s="1067"/>
      <c r="I69" s="384">
        <f>IFERROR(VLOOKUP(U69,プルダウンリスト!$D$15:$E$70,2,FALSE),"")</f>
        <v>6400</v>
      </c>
      <c r="J69" s="384">
        <f t="shared" si="2"/>
        <v>6265</v>
      </c>
      <c r="K69" s="1067" t="s">
        <v>71</v>
      </c>
      <c r="L69" s="1067" t="s">
        <v>71</v>
      </c>
      <c r="M69" s="1067" t="s">
        <v>71</v>
      </c>
      <c r="N69" s="1067" t="s">
        <v>71</v>
      </c>
      <c r="O69" s="1067" t="s">
        <v>71</v>
      </c>
      <c r="P69" s="385" t="s">
        <v>405</v>
      </c>
      <c r="Q69" s="381"/>
      <c r="R69" s="380" t="s">
        <v>261</v>
      </c>
      <c r="S69" s="1068"/>
      <c r="U69" s="867" t="str">
        <f t="shared" si="1"/>
        <v>田小区画・不整形</v>
      </c>
    </row>
    <row r="70" spans="1:21" s="198" customFormat="1" ht="18" customHeight="1">
      <c r="A70" s="379" t="s">
        <v>300</v>
      </c>
      <c r="B70" s="380" t="s">
        <v>199</v>
      </c>
      <c r="C70" s="380" t="s">
        <v>423</v>
      </c>
      <c r="D70" s="380" t="s">
        <v>314</v>
      </c>
      <c r="E70" s="381" t="s">
        <v>302</v>
      </c>
      <c r="F70" s="382">
        <v>357</v>
      </c>
      <c r="G70" s="383" t="s">
        <v>258</v>
      </c>
      <c r="H70" s="1067"/>
      <c r="I70" s="384">
        <f>IFERROR(VLOOKUP(U70,プルダウンリスト!$D$15:$E$70,2,FALSE),"")</f>
        <v>16800</v>
      </c>
      <c r="J70" s="384">
        <f t="shared" si="2"/>
        <v>5997</v>
      </c>
      <c r="K70" s="1067" t="s">
        <v>71</v>
      </c>
      <c r="L70" s="1067" t="s">
        <v>71</v>
      </c>
      <c r="M70" s="1067" t="s">
        <v>71</v>
      </c>
      <c r="N70" s="1067" t="s">
        <v>71</v>
      </c>
      <c r="O70" s="1067" t="s">
        <v>71</v>
      </c>
      <c r="P70" s="385" t="s">
        <v>405</v>
      </c>
      <c r="Q70" s="381"/>
      <c r="R70" s="380" t="s">
        <v>261</v>
      </c>
      <c r="S70" s="1068" t="s">
        <v>103</v>
      </c>
      <c r="U70" s="867" t="str">
        <f t="shared" si="1"/>
        <v>田急傾斜</v>
      </c>
    </row>
    <row r="71" spans="1:21" s="198" customFormat="1" ht="18" customHeight="1">
      <c r="A71" s="379" t="s">
        <v>300</v>
      </c>
      <c r="B71" s="380" t="s">
        <v>199</v>
      </c>
      <c r="C71" s="380" t="s">
        <v>423</v>
      </c>
      <c r="D71" s="380" t="s">
        <v>315</v>
      </c>
      <c r="E71" s="381" t="s">
        <v>302</v>
      </c>
      <c r="F71" s="382">
        <v>543</v>
      </c>
      <c r="G71" s="383" t="s">
        <v>258</v>
      </c>
      <c r="H71" s="1067"/>
      <c r="I71" s="384">
        <f>IFERROR(VLOOKUP(U71,プルダウンリスト!$D$15:$E$70,2,FALSE),"")</f>
        <v>16800</v>
      </c>
      <c r="J71" s="384">
        <f t="shared" si="2"/>
        <v>9122</v>
      </c>
      <c r="K71" s="1067" t="s">
        <v>71</v>
      </c>
      <c r="L71" s="1067" t="s">
        <v>71</v>
      </c>
      <c r="M71" s="1067" t="s">
        <v>71</v>
      </c>
      <c r="N71" s="1067" t="s">
        <v>71</v>
      </c>
      <c r="O71" s="1067" t="s">
        <v>71</v>
      </c>
      <c r="P71" s="385" t="s">
        <v>405</v>
      </c>
      <c r="Q71" s="381"/>
      <c r="R71" s="380" t="s">
        <v>261</v>
      </c>
      <c r="S71" s="1068"/>
      <c r="U71" s="867" t="str">
        <f t="shared" si="1"/>
        <v>田急傾斜</v>
      </c>
    </row>
    <row r="72" spans="1:21" s="198" customFormat="1" ht="18" customHeight="1">
      <c r="A72" s="379" t="s">
        <v>300</v>
      </c>
      <c r="B72" s="380" t="s">
        <v>199</v>
      </c>
      <c r="C72" s="380" t="s">
        <v>423</v>
      </c>
      <c r="D72" s="380" t="s">
        <v>316</v>
      </c>
      <c r="E72" s="381" t="s">
        <v>302</v>
      </c>
      <c r="F72" s="382">
        <v>194</v>
      </c>
      <c r="G72" s="383" t="s">
        <v>258</v>
      </c>
      <c r="H72" s="1067"/>
      <c r="I72" s="384">
        <f>IFERROR(VLOOKUP(U72,プルダウンリスト!$D$15:$E$70,2,FALSE),"")</f>
        <v>16800</v>
      </c>
      <c r="J72" s="384">
        <f t="shared" si="2"/>
        <v>3259</v>
      </c>
      <c r="K72" s="1067" t="s">
        <v>71</v>
      </c>
      <c r="L72" s="1067" t="s">
        <v>71</v>
      </c>
      <c r="M72" s="1067" t="s">
        <v>71</v>
      </c>
      <c r="N72" s="1067" t="s">
        <v>71</v>
      </c>
      <c r="O72" s="1067" t="s">
        <v>71</v>
      </c>
      <c r="P72" s="385" t="s">
        <v>405</v>
      </c>
      <c r="Q72" s="381"/>
      <c r="R72" s="380" t="s">
        <v>261</v>
      </c>
      <c r="S72" s="1068"/>
      <c r="U72" s="867" t="str">
        <f t="shared" si="1"/>
        <v>田急傾斜</v>
      </c>
    </row>
    <row r="73" spans="1:21" s="198" customFormat="1" ht="18" customHeight="1">
      <c r="A73" s="379" t="s">
        <v>300</v>
      </c>
      <c r="B73" s="380" t="s">
        <v>199</v>
      </c>
      <c r="C73" s="380" t="s">
        <v>423</v>
      </c>
      <c r="D73" s="380" t="s">
        <v>317</v>
      </c>
      <c r="E73" s="381" t="s">
        <v>302</v>
      </c>
      <c r="F73" s="382">
        <v>56</v>
      </c>
      <c r="G73" s="383" t="s">
        <v>258</v>
      </c>
      <c r="H73" s="1067"/>
      <c r="I73" s="384">
        <f>IFERROR(VLOOKUP(U73,プルダウンリスト!$D$15:$E$70,2,FALSE),"")</f>
        <v>16800</v>
      </c>
      <c r="J73" s="384">
        <f t="shared" si="2"/>
        <v>940</v>
      </c>
      <c r="K73" s="1067" t="s">
        <v>71</v>
      </c>
      <c r="L73" s="1067" t="s">
        <v>71</v>
      </c>
      <c r="M73" s="1067" t="s">
        <v>71</v>
      </c>
      <c r="N73" s="1067" t="s">
        <v>71</v>
      </c>
      <c r="O73" s="1067" t="s">
        <v>71</v>
      </c>
      <c r="P73" s="385" t="s">
        <v>405</v>
      </c>
      <c r="Q73" s="381"/>
      <c r="R73" s="380" t="s">
        <v>261</v>
      </c>
      <c r="S73" s="1068"/>
      <c r="U73" s="867" t="str">
        <f t="shared" si="1"/>
        <v>田急傾斜</v>
      </c>
    </row>
    <row r="74" spans="1:21" s="198" customFormat="1" ht="18" customHeight="1">
      <c r="A74" s="379" t="s">
        <v>300</v>
      </c>
      <c r="B74" s="380" t="s">
        <v>199</v>
      </c>
      <c r="C74" s="380" t="s">
        <v>423</v>
      </c>
      <c r="D74" s="380" t="s">
        <v>318</v>
      </c>
      <c r="E74" s="381" t="s">
        <v>302</v>
      </c>
      <c r="F74" s="382">
        <v>637</v>
      </c>
      <c r="G74" s="383" t="s">
        <v>258</v>
      </c>
      <c r="H74" s="1067"/>
      <c r="I74" s="384">
        <f>IFERROR(VLOOKUP(U74,プルダウンリスト!$D$15:$E$70,2,FALSE),"")</f>
        <v>16800</v>
      </c>
      <c r="J74" s="384">
        <f t="shared" si="2"/>
        <v>10701</v>
      </c>
      <c r="K74" s="1067" t="s">
        <v>71</v>
      </c>
      <c r="L74" s="1067" t="s">
        <v>71</v>
      </c>
      <c r="M74" s="1067" t="s">
        <v>71</v>
      </c>
      <c r="N74" s="1067" t="s">
        <v>71</v>
      </c>
      <c r="O74" s="1067" t="s">
        <v>71</v>
      </c>
      <c r="P74" s="385" t="s">
        <v>405</v>
      </c>
      <c r="Q74" s="381"/>
      <c r="R74" s="380" t="s">
        <v>261</v>
      </c>
      <c r="S74" s="1068"/>
      <c r="U74" s="867" t="str">
        <f t="shared" si="1"/>
        <v>田急傾斜</v>
      </c>
    </row>
    <row r="75" spans="1:21" s="198" customFormat="1" ht="18" customHeight="1">
      <c r="A75" s="379" t="s">
        <v>300</v>
      </c>
      <c r="B75" s="380" t="s">
        <v>199</v>
      </c>
      <c r="C75" s="380" t="s">
        <v>423</v>
      </c>
      <c r="D75" s="380" t="s">
        <v>319</v>
      </c>
      <c r="E75" s="381" t="s">
        <v>307</v>
      </c>
      <c r="F75" s="382">
        <v>557</v>
      </c>
      <c r="G75" s="383" t="s">
        <v>259</v>
      </c>
      <c r="H75" s="1067"/>
      <c r="I75" s="384">
        <f>IFERROR(VLOOKUP(U75,プルダウンリスト!$D$15:$E$70,2,FALSE),"")</f>
        <v>2800</v>
      </c>
      <c r="J75" s="384">
        <f t="shared" si="2"/>
        <v>1559</v>
      </c>
      <c r="K75" s="1067" t="s">
        <v>71</v>
      </c>
      <c r="L75" s="1067" t="s">
        <v>71</v>
      </c>
      <c r="M75" s="1067" t="s">
        <v>71</v>
      </c>
      <c r="N75" s="1067" t="s">
        <v>71</v>
      </c>
      <c r="O75" s="1067" t="s">
        <v>71</v>
      </c>
      <c r="P75" s="385" t="s">
        <v>405</v>
      </c>
      <c r="Q75" s="381"/>
      <c r="R75" s="380" t="s">
        <v>261</v>
      </c>
      <c r="S75" s="1068"/>
      <c r="U75" s="867" t="str">
        <f t="shared" si="1"/>
        <v>畑特認基準</v>
      </c>
    </row>
    <row r="76" spans="1:21" s="198" customFormat="1" ht="18" customHeight="1">
      <c r="A76" s="379" t="s">
        <v>300</v>
      </c>
      <c r="B76" s="380" t="s">
        <v>199</v>
      </c>
      <c r="C76" s="380" t="s">
        <v>424</v>
      </c>
      <c r="D76" s="380" t="s">
        <v>425</v>
      </c>
      <c r="E76" s="381" t="s">
        <v>307</v>
      </c>
      <c r="F76" s="382">
        <v>39</v>
      </c>
      <c r="G76" s="383" t="s">
        <v>2149</v>
      </c>
      <c r="H76" s="1067"/>
      <c r="I76" s="384">
        <f>IFERROR(VLOOKUP(U76,プルダウンリスト!$D$15:$E$70,2,FALSE),"")</f>
        <v>0</v>
      </c>
      <c r="J76" s="384">
        <f t="shared" si="2"/>
        <v>0</v>
      </c>
      <c r="K76" s="1067" t="s">
        <v>71</v>
      </c>
      <c r="L76" s="1067" t="s">
        <v>71</v>
      </c>
      <c r="M76" s="1067" t="s">
        <v>71</v>
      </c>
      <c r="N76" s="1067" t="s">
        <v>71</v>
      </c>
      <c r="O76" s="1067" t="s">
        <v>71</v>
      </c>
      <c r="P76" s="385" t="s">
        <v>405</v>
      </c>
      <c r="Q76" s="381"/>
      <c r="R76" s="380" t="s">
        <v>261</v>
      </c>
      <c r="S76" s="1068"/>
      <c r="U76" s="867" t="str">
        <f t="shared" si="1"/>
        <v>畑交付対象外（田畑混在地）</v>
      </c>
    </row>
    <row r="77" spans="1:21" s="198" customFormat="1" ht="18" customHeight="1">
      <c r="A77" s="379" t="s">
        <v>300</v>
      </c>
      <c r="B77" s="380" t="s">
        <v>199</v>
      </c>
      <c r="C77" s="380" t="s">
        <v>424</v>
      </c>
      <c r="D77" s="380" t="s">
        <v>426</v>
      </c>
      <c r="E77" s="381" t="s">
        <v>307</v>
      </c>
      <c r="F77" s="382">
        <v>3692</v>
      </c>
      <c r="G77" s="383" t="s">
        <v>303</v>
      </c>
      <c r="H77" s="1067"/>
      <c r="I77" s="384">
        <f>IFERROR(VLOOKUP(U77,プルダウンリスト!$D$15:$E$70,2,FALSE),"")</f>
        <v>2800</v>
      </c>
      <c r="J77" s="384">
        <f t="shared" si="2"/>
        <v>10337</v>
      </c>
      <c r="K77" s="1067" t="s">
        <v>71</v>
      </c>
      <c r="L77" s="1067" t="s">
        <v>71</v>
      </c>
      <c r="M77" s="1067" t="s">
        <v>71</v>
      </c>
      <c r="N77" s="1067" t="s">
        <v>71</v>
      </c>
      <c r="O77" s="1067" t="s">
        <v>71</v>
      </c>
      <c r="P77" s="385" t="s">
        <v>405</v>
      </c>
      <c r="Q77" s="381"/>
      <c r="R77" s="380" t="s">
        <v>261</v>
      </c>
      <c r="S77" s="1068"/>
      <c r="U77" s="867" t="str">
        <f t="shared" si="1"/>
        <v>畑緩傾斜</v>
      </c>
    </row>
    <row r="78" spans="1:21" s="198" customFormat="1" ht="18" customHeight="1">
      <c r="A78" s="379" t="s">
        <v>300</v>
      </c>
      <c r="B78" s="380" t="s">
        <v>199</v>
      </c>
      <c r="C78" s="380" t="s">
        <v>430</v>
      </c>
      <c r="D78" s="380" t="s">
        <v>426</v>
      </c>
      <c r="E78" s="381" t="s">
        <v>308</v>
      </c>
      <c r="F78" s="382">
        <v>110</v>
      </c>
      <c r="G78" s="383" t="s">
        <v>258</v>
      </c>
      <c r="H78" s="1067"/>
      <c r="I78" s="384">
        <f>IFERROR(VLOOKUP(U78,プルダウンリスト!$D$15:$E$70,2,FALSE),"")</f>
        <v>8400</v>
      </c>
      <c r="J78" s="384">
        <f t="shared" si="2"/>
        <v>924</v>
      </c>
      <c r="K78" s="1067" t="s">
        <v>71</v>
      </c>
      <c r="L78" s="1067" t="s">
        <v>71</v>
      </c>
      <c r="M78" s="1067" t="s">
        <v>71</v>
      </c>
      <c r="N78" s="1067" t="s">
        <v>71</v>
      </c>
      <c r="O78" s="1067" t="s">
        <v>71</v>
      </c>
      <c r="P78" s="385" t="s">
        <v>405</v>
      </c>
      <c r="Q78" s="381"/>
      <c r="R78" s="380" t="s">
        <v>261</v>
      </c>
      <c r="S78" s="1068"/>
      <c r="U78" s="867" t="str">
        <f t="shared" si="1"/>
        <v>草地急傾斜</v>
      </c>
    </row>
    <row r="79" spans="1:21" s="198" customFormat="1" ht="18" customHeight="1">
      <c r="A79" s="379" t="s">
        <v>300</v>
      </c>
      <c r="B79" s="380" t="s">
        <v>199</v>
      </c>
      <c r="C79" s="380" t="s">
        <v>430</v>
      </c>
      <c r="D79" s="380" t="s">
        <v>426</v>
      </c>
      <c r="E79" s="381" t="s">
        <v>308</v>
      </c>
      <c r="F79" s="382">
        <v>120</v>
      </c>
      <c r="G79" s="383" t="s">
        <v>303</v>
      </c>
      <c r="H79" s="1067"/>
      <c r="I79" s="384">
        <f>IFERROR(VLOOKUP(U79,プルダウンリスト!$D$15:$E$70,2,FALSE),"")</f>
        <v>2400</v>
      </c>
      <c r="J79" s="384">
        <f t="shared" si="2"/>
        <v>288</v>
      </c>
      <c r="K79" s="1067" t="s">
        <v>71</v>
      </c>
      <c r="L79" s="1067" t="s">
        <v>71</v>
      </c>
      <c r="M79" s="1067" t="s">
        <v>71</v>
      </c>
      <c r="N79" s="1067"/>
      <c r="O79" s="1067" t="s">
        <v>103</v>
      </c>
      <c r="P79" s="385" t="s">
        <v>405</v>
      </c>
      <c r="Q79" s="381"/>
      <c r="R79" s="380" t="s">
        <v>261</v>
      </c>
      <c r="S79" s="1068"/>
      <c r="U79" s="867" t="str">
        <f t="shared" si="1"/>
        <v>草地緩傾斜</v>
      </c>
    </row>
    <row r="80" spans="1:21" s="198" customFormat="1" ht="18" customHeight="1">
      <c r="A80" s="379" t="s">
        <v>300</v>
      </c>
      <c r="B80" s="380" t="s">
        <v>199</v>
      </c>
      <c r="C80" s="380" t="s">
        <v>430</v>
      </c>
      <c r="D80" s="380" t="s">
        <v>426</v>
      </c>
      <c r="E80" s="381" t="s">
        <v>308</v>
      </c>
      <c r="F80" s="382">
        <v>130</v>
      </c>
      <c r="G80" s="383" t="s">
        <v>304</v>
      </c>
      <c r="H80" s="1067"/>
      <c r="I80" s="384">
        <f>IFERROR(VLOOKUP(U80,プルダウンリスト!$D$15:$E$70,2,FALSE),"")</f>
        <v>2400</v>
      </c>
      <c r="J80" s="384">
        <f t="shared" si="2"/>
        <v>312</v>
      </c>
      <c r="K80" s="1067" t="s">
        <v>71</v>
      </c>
      <c r="L80" s="1067" t="s">
        <v>71</v>
      </c>
      <c r="M80" s="1067" t="s">
        <v>71</v>
      </c>
      <c r="N80" s="1067" t="s">
        <v>71</v>
      </c>
      <c r="O80" s="1067" t="s">
        <v>71</v>
      </c>
      <c r="P80" s="385" t="s">
        <v>405</v>
      </c>
      <c r="Q80" s="381"/>
      <c r="R80" s="380" t="s">
        <v>261</v>
      </c>
      <c r="S80" s="1068"/>
      <c r="U80" s="867" t="str">
        <f t="shared" si="1"/>
        <v>草地高齢化・耕作放棄率</v>
      </c>
    </row>
    <row r="81" spans="1:28" s="198" customFormat="1" ht="18" customHeight="1">
      <c r="A81" s="379" t="s">
        <v>300</v>
      </c>
      <c r="B81" s="380" t="s">
        <v>199</v>
      </c>
      <c r="C81" s="380" t="s">
        <v>430</v>
      </c>
      <c r="D81" s="380" t="s">
        <v>426</v>
      </c>
      <c r="E81" s="381" t="s">
        <v>308</v>
      </c>
      <c r="F81" s="382">
        <v>140</v>
      </c>
      <c r="G81" s="383" t="s">
        <v>310</v>
      </c>
      <c r="H81" s="1067"/>
      <c r="I81" s="384">
        <f>IFERROR(VLOOKUP(U81,プルダウンリスト!$D$15:$E$70,2,FALSE),"")</f>
        <v>1200</v>
      </c>
      <c r="J81" s="384">
        <f t="shared" si="2"/>
        <v>168</v>
      </c>
      <c r="K81" s="1067" t="s">
        <v>71</v>
      </c>
      <c r="L81" s="1067" t="s">
        <v>71</v>
      </c>
      <c r="M81" s="1067" t="s">
        <v>71</v>
      </c>
      <c r="N81" s="1067" t="s">
        <v>71</v>
      </c>
      <c r="O81" s="1067" t="s">
        <v>71</v>
      </c>
      <c r="P81" s="385" t="s">
        <v>405</v>
      </c>
      <c r="Q81" s="381"/>
      <c r="R81" s="380" t="s">
        <v>261</v>
      </c>
      <c r="S81" s="1068"/>
      <c r="U81" s="867" t="str">
        <f t="shared" si="1"/>
        <v>草地草地比率の高い草地</v>
      </c>
    </row>
    <row r="82" spans="1:28" s="198" customFormat="1" ht="18" customHeight="1">
      <c r="A82" s="379" t="s">
        <v>300</v>
      </c>
      <c r="B82" s="380" t="s">
        <v>199</v>
      </c>
      <c r="C82" s="380" t="s">
        <v>430</v>
      </c>
      <c r="D82" s="380" t="s">
        <v>426</v>
      </c>
      <c r="E82" s="381" t="s">
        <v>308</v>
      </c>
      <c r="F82" s="382">
        <v>150</v>
      </c>
      <c r="G82" s="383" t="s">
        <v>259</v>
      </c>
      <c r="H82" s="1067"/>
      <c r="I82" s="384">
        <f>IFERROR(VLOOKUP(U82,プルダウンリスト!$D$15:$E$70,2,FALSE),"")</f>
        <v>2400</v>
      </c>
      <c r="J82" s="384">
        <f t="shared" ref="J82:J105" si="3">IFERROR(ROUNDDOWN(F82*I82/1000,0),"")</f>
        <v>360</v>
      </c>
      <c r="K82" s="1067"/>
      <c r="L82" s="1067" t="s">
        <v>71</v>
      </c>
      <c r="M82" s="1067" t="s">
        <v>71</v>
      </c>
      <c r="N82" s="1067" t="s">
        <v>71</v>
      </c>
      <c r="O82" s="1067" t="s">
        <v>71</v>
      </c>
      <c r="P82" s="385" t="s">
        <v>405</v>
      </c>
      <c r="Q82" s="381"/>
      <c r="R82" s="380" t="s">
        <v>261</v>
      </c>
      <c r="S82" s="1068"/>
      <c r="U82" s="867" t="str">
        <f t="shared" si="1"/>
        <v>草地特認基準</v>
      </c>
    </row>
    <row r="83" spans="1:28" s="198" customFormat="1" ht="18" customHeight="1">
      <c r="A83" s="379" t="s">
        <v>300</v>
      </c>
      <c r="B83" s="380" t="s">
        <v>199</v>
      </c>
      <c r="C83" s="380" t="s">
        <v>430</v>
      </c>
      <c r="D83" s="380" t="s">
        <v>426</v>
      </c>
      <c r="E83" s="381" t="s">
        <v>308</v>
      </c>
      <c r="F83" s="382">
        <v>160</v>
      </c>
      <c r="G83" s="383" t="s">
        <v>2153</v>
      </c>
      <c r="H83" s="1067"/>
      <c r="I83" s="384">
        <f>IFERROR(VLOOKUP(U83,プルダウンリスト!$D$15:$E$70,2,FALSE),"")</f>
        <v>0</v>
      </c>
      <c r="J83" s="384">
        <f t="shared" si="3"/>
        <v>0</v>
      </c>
      <c r="K83" s="1067" t="s">
        <v>71</v>
      </c>
      <c r="L83" s="1067" t="s">
        <v>71</v>
      </c>
      <c r="M83" s="1067" t="s">
        <v>71</v>
      </c>
      <c r="N83" s="1067" t="s">
        <v>71</v>
      </c>
      <c r="O83" s="1067" t="s">
        <v>71</v>
      </c>
      <c r="P83" s="385" t="s">
        <v>405</v>
      </c>
      <c r="Q83" s="381"/>
      <c r="R83" s="380" t="s">
        <v>261</v>
      </c>
      <c r="S83" s="1068"/>
      <c r="U83" s="867" t="str">
        <f t="shared" si="1"/>
        <v>草地交付対象外（田草地混在地以外）</v>
      </c>
    </row>
    <row r="84" spans="1:28" s="198" customFormat="1" ht="18" customHeight="1">
      <c r="A84" s="379" t="s">
        <v>300</v>
      </c>
      <c r="B84" s="380" t="s">
        <v>199</v>
      </c>
      <c r="C84" s="380" t="s">
        <v>430</v>
      </c>
      <c r="D84" s="380" t="s">
        <v>426</v>
      </c>
      <c r="E84" s="381" t="s">
        <v>308</v>
      </c>
      <c r="F84" s="382">
        <v>170</v>
      </c>
      <c r="G84" s="383" t="s">
        <v>2151</v>
      </c>
      <c r="H84" s="1067"/>
      <c r="I84" s="384">
        <f>IFERROR(VLOOKUP(U84,プルダウンリスト!$D$15:$E$70,2,FALSE),"")</f>
        <v>0</v>
      </c>
      <c r="J84" s="384">
        <f t="shared" si="3"/>
        <v>0</v>
      </c>
      <c r="K84" s="1067" t="s">
        <v>71</v>
      </c>
      <c r="L84" s="1067" t="s">
        <v>71</v>
      </c>
      <c r="M84" s="1067" t="s">
        <v>71</v>
      </c>
      <c r="N84" s="1067" t="s">
        <v>71</v>
      </c>
      <c r="O84" s="1067" t="s">
        <v>71</v>
      </c>
      <c r="P84" s="385" t="s">
        <v>405</v>
      </c>
      <c r="Q84" s="381"/>
      <c r="R84" s="380" t="s">
        <v>261</v>
      </c>
      <c r="S84" s="1068"/>
      <c r="U84" s="867" t="str">
        <f t="shared" ref="U84:U105" si="4">$S$14&amp;E84&amp;G84</f>
        <v>草地交付対象外（田草地混在地）</v>
      </c>
    </row>
    <row r="85" spans="1:28" s="198" customFormat="1" ht="18" customHeight="1">
      <c r="A85" s="379" t="s">
        <v>300</v>
      </c>
      <c r="B85" s="380" t="s">
        <v>199</v>
      </c>
      <c r="C85" s="380" t="s">
        <v>431</v>
      </c>
      <c r="D85" s="380" t="s">
        <v>426</v>
      </c>
      <c r="E85" s="381" t="s">
        <v>309</v>
      </c>
      <c r="F85" s="382">
        <v>210</v>
      </c>
      <c r="G85" s="383" t="s">
        <v>258</v>
      </c>
      <c r="H85" s="1067"/>
      <c r="I85" s="384">
        <f>IFERROR(VLOOKUP(U85,プルダウンリスト!$D$15:$E$70,2,FALSE),"")</f>
        <v>800</v>
      </c>
      <c r="J85" s="384">
        <f t="shared" si="3"/>
        <v>168</v>
      </c>
      <c r="K85" s="1067" t="s">
        <v>71</v>
      </c>
      <c r="L85" s="1067" t="s">
        <v>71</v>
      </c>
      <c r="M85" s="1067" t="s">
        <v>71</v>
      </c>
      <c r="N85" s="1067" t="s">
        <v>71</v>
      </c>
      <c r="O85" s="1067" t="s">
        <v>71</v>
      </c>
      <c r="P85" s="385" t="s">
        <v>405</v>
      </c>
      <c r="Q85" s="381"/>
      <c r="R85" s="380" t="s">
        <v>261</v>
      </c>
      <c r="S85" s="1068"/>
      <c r="U85" s="867" t="str">
        <f t="shared" si="4"/>
        <v>採草放牧地急傾斜</v>
      </c>
    </row>
    <row r="86" spans="1:28" s="191" customFormat="1">
      <c r="A86" s="379" t="s">
        <v>300</v>
      </c>
      <c r="B86" s="380" t="s">
        <v>199</v>
      </c>
      <c r="C86" s="380" t="s">
        <v>431</v>
      </c>
      <c r="D86" s="380" t="s">
        <v>426</v>
      </c>
      <c r="E86" s="381" t="s">
        <v>309</v>
      </c>
      <c r="F86" s="382">
        <v>220</v>
      </c>
      <c r="G86" s="383" t="s">
        <v>258</v>
      </c>
      <c r="H86" s="1067"/>
      <c r="I86" s="384">
        <f>IFERROR(VLOOKUP(U86,プルダウンリスト!$D$15:$E$70,2,FALSE),"")</f>
        <v>800</v>
      </c>
      <c r="J86" s="384">
        <f t="shared" si="3"/>
        <v>176</v>
      </c>
      <c r="K86" s="1067" t="s">
        <v>71</v>
      </c>
      <c r="L86" s="1067" t="s">
        <v>71</v>
      </c>
      <c r="M86" s="1067" t="s">
        <v>71</v>
      </c>
      <c r="N86" s="1067"/>
      <c r="O86" s="1067" t="s">
        <v>103</v>
      </c>
      <c r="P86" s="385" t="s">
        <v>405</v>
      </c>
      <c r="Q86" s="381"/>
      <c r="R86" s="380" t="s">
        <v>261</v>
      </c>
      <c r="S86" s="1068"/>
      <c r="T86" s="198"/>
      <c r="U86" s="867" t="str">
        <f t="shared" si="4"/>
        <v>採草放牧地急傾斜</v>
      </c>
      <c r="V86" s="198"/>
      <c r="W86" s="198"/>
      <c r="X86" s="198"/>
      <c r="Y86" s="198"/>
      <c r="Z86" s="198"/>
      <c r="AA86" s="198"/>
      <c r="AB86" s="198"/>
    </row>
    <row r="87" spans="1:28" s="191" customFormat="1">
      <c r="A87" s="379" t="s">
        <v>300</v>
      </c>
      <c r="B87" s="380" t="s">
        <v>199</v>
      </c>
      <c r="C87" s="380" t="s">
        <v>431</v>
      </c>
      <c r="D87" s="380" t="s">
        <v>426</v>
      </c>
      <c r="E87" s="381" t="s">
        <v>309</v>
      </c>
      <c r="F87" s="382">
        <v>230</v>
      </c>
      <c r="G87" s="383" t="s">
        <v>259</v>
      </c>
      <c r="H87" s="1067"/>
      <c r="I87" s="384">
        <f>IFERROR(VLOOKUP(U87,プルダウンリスト!$D$15:$E$70,2,FALSE),"")</f>
        <v>240</v>
      </c>
      <c r="J87" s="384">
        <f t="shared" si="3"/>
        <v>55</v>
      </c>
      <c r="K87" s="1067" t="s">
        <v>71</v>
      </c>
      <c r="L87" s="1067" t="s">
        <v>71</v>
      </c>
      <c r="M87" s="1067" t="s">
        <v>71</v>
      </c>
      <c r="N87" s="1067" t="s">
        <v>71</v>
      </c>
      <c r="O87" s="1067" t="s">
        <v>71</v>
      </c>
      <c r="P87" s="385" t="s">
        <v>405</v>
      </c>
      <c r="Q87" s="381"/>
      <c r="R87" s="380" t="s">
        <v>261</v>
      </c>
      <c r="S87" s="1068"/>
      <c r="T87" s="198"/>
      <c r="U87" s="867" t="str">
        <f t="shared" si="4"/>
        <v>採草放牧地特認基準</v>
      </c>
      <c r="V87" s="198"/>
      <c r="W87" s="198"/>
      <c r="X87" s="198"/>
      <c r="Y87" s="198"/>
      <c r="Z87" s="198"/>
      <c r="AA87" s="198"/>
      <c r="AB87" s="198"/>
    </row>
    <row r="88" spans="1:28" s="191" customFormat="1">
      <c r="A88" s="379" t="s">
        <v>300</v>
      </c>
      <c r="B88" s="380" t="s">
        <v>199</v>
      </c>
      <c r="C88" s="380" t="s">
        <v>431</v>
      </c>
      <c r="D88" s="380" t="s">
        <v>426</v>
      </c>
      <c r="E88" s="381" t="s">
        <v>309</v>
      </c>
      <c r="F88" s="382">
        <v>240</v>
      </c>
      <c r="G88" s="383" t="s">
        <v>2152</v>
      </c>
      <c r="H88" s="1067"/>
      <c r="I88" s="384">
        <f>IFERROR(VLOOKUP(U88,プルダウンリスト!$D$15:$E$70,2,FALSE),"")</f>
        <v>0</v>
      </c>
      <c r="J88" s="384">
        <f t="shared" si="3"/>
        <v>0</v>
      </c>
      <c r="K88" s="1067" t="s">
        <v>71</v>
      </c>
      <c r="L88" s="1067" t="s">
        <v>71</v>
      </c>
      <c r="M88" s="1067" t="s">
        <v>71</v>
      </c>
      <c r="N88" s="1067" t="s">
        <v>71</v>
      </c>
      <c r="O88" s="1067" t="s">
        <v>71</v>
      </c>
      <c r="P88" s="385" t="s">
        <v>405</v>
      </c>
      <c r="Q88" s="381"/>
      <c r="R88" s="380" t="s">
        <v>261</v>
      </c>
      <c r="S88" s="1068"/>
      <c r="T88" s="198"/>
      <c r="U88" s="867" t="str">
        <f t="shared" si="4"/>
        <v>採草放牧地交付対象外（田採草放牧地混在地）</v>
      </c>
      <c r="V88" s="198"/>
      <c r="W88" s="198"/>
      <c r="X88" s="198"/>
      <c r="Y88" s="198"/>
      <c r="Z88" s="198"/>
      <c r="AA88" s="198"/>
      <c r="AB88" s="198"/>
    </row>
    <row r="89" spans="1:28" s="191" customFormat="1">
      <c r="A89" s="379" t="s">
        <v>300</v>
      </c>
      <c r="B89" s="380" t="s">
        <v>199</v>
      </c>
      <c r="C89" s="380" t="s">
        <v>431</v>
      </c>
      <c r="D89" s="380" t="s">
        <v>426</v>
      </c>
      <c r="E89" s="381" t="s">
        <v>309</v>
      </c>
      <c r="F89" s="382">
        <v>250</v>
      </c>
      <c r="G89" s="383" t="s">
        <v>2154</v>
      </c>
      <c r="H89" s="1067"/>
      <c r="I89" s="384">
        <f>IFERROR(VLOOKUP(U89,プルダウンリスト!$D$15:$E$70,2,FALSE),"")</f>
        <v>0</v>
      </c>
      <c r="J89" s="384">
        <f t="shared" si="3"/>
        <v>0</v>
      </c>
      <c r="K89" s="1067" t="s">
        <v>71</v>
      </c>
      <c r="L89" s="1067" t="s">
        <v>71</v>
      </c>
      <c r="M89" s="1067" t="s">
        <v>71</v>
      </c>
      <c r="N89" s="1067" t="s">
        <v>71</v>
      </c>
      <c r="O89" s="1067" t="s">
        <v>71</v>
      </c>
      <c r="P89" s="385" t="s">
        <v>405</v>
      </c>
      <c r="Q89" s="381"/>
      <c r="R89" s="380" t="s">
        <v>261</v>
      </c>
      <c r="S89" s="1068"/>
      <c r="T89" s="198"/>
      <c r="U89" s="867" t="str">
        <f t="shared" si="4"/>
        <v>採草放牧地交付対象外（田採草放牧地混在地以外）</v>
      </c>
      <c r="V89" s="198"/>
      <c r="W89" s="198"/>
      <c r="X89" s="198"/>
      <c r="Y89" s="198"/>
      <c r="Z89" s="198"/>
      <c r="AA89" s="198"/>
      <c r="AB89" s="198"/>
    </row>
    <row r="90" spans="1:28" s="191" customFormat="1">
      <c r="A90" s="379"/>
      <c r="B90" s="380"/>
      <c r="C90" s="380"/>
      <c r="D90" s="380"/>
      <c r="E90" s="381"/>
      <c r="F90" s="382"/>
      <c r="G90" s="383"/>
      <c r="H90" s="1067"/>
      <c r="I90" s="384" t="str">
        <f>IFERROR(VLOOKUP(U90,プルダウンリスト!$D$15:$E$70,2,FALSE),"")</f>
        <v/>
      </c>
      <c r="J90" s="384" t="str">
        <f t="shared" si="3"/>
        <v/>
      </c>
      <c r="K90" s="1067" t="s">
        <v>71</v>
      </c>
      <c r="L90" s="1067" t="s">
        <v>71</v>
      </c>
      <c r="M90" s="1067" t="s">
        <v>71</v>
      </c>
      <c r="N90" s="1067" t="s">
        <v>71</v>
      </c>
      <c r="O90" s="1067" t="s">
        <v>71</v>
      </c>
      <c r="P90" s="385"/>
      <c r="Q90" s="381"/>
      <c r="R90" s="380"/>
      <c r="S90" s="1068"/>
      <c r="T90" s="198"/>
      <c r="U90" s="867" t="str">
        <f t="shared" si="4"/>
        <v/>
      </c>
    </row>
    <row r="91" spans="1:28" s="191" customFormat="1">
      <c r="A91" s="379"/>
      <c r="B91" s="380"/>
      <c r="C91" s="380"/>
      <c r="D91" s="380"/>
      <c r="E91" s="381"/>
      <c r="F91" s="382"/>
      <c r="G91" s="383"/>
      <c r="H91" s="1067"/>
      <c r="I91" s="384" t="str">
        <f>IFERROR(VLOOKUP(U91,プルダウンリスト!$D$15:$E$70,2,FALSE),"")</f>
        <v/>
      </c>
      <c r="J91" s="384" t="str">
        <f t="shared" si="3"/>
        <v/>
      </c>
      <c r="K91" s="1067" t="s">
        <v>71</v>
      </c>
      <c r="L91" s="1067" t="s">
        <v>71</v>
      </c>
      <c r="M91" s="1067" t="s">
        <v>71</v>
      </c>
      <c r="N91" s="1067" t="s">
        <v>71</v>
      </c>
      <c r="O91" s="1067" t="s">
        <v>71</v>
      </c>
      <c r="P91" s="385"/>
      <c r="Q91" s="381"/>
      <c r="R91" s="380"/>
      <c r="S91" s="1068"/>
      <c r="T91" s="198"/>
      <c r="U91" s="867" t="str">
        <f t="shared" si="4"/>
        <v/>
      </c>
    </row>
    <row r="92" spans="1:28" s="191" customFormat="1">
      <c r="A92" s="379"/>
      <c r="B92" s="380"/>
      <c r="C92" s="380"/>
      <c r="D92" s="380"/>
      <c r="E92" s="381"/>
      <c r="F92" s="382"/>
      <c r="G92" s="383"/>
      <c r="H92" s="1067"/>
      <c r="I92" s="384" t="str">
        <f>IFERROR(VLOOKUP(U92,プルダウンリスト!$D$15:$E$70,2,FALSE),"")</f>
        <v/>
      </c>
      <c r="J92" s="384" t="str">
        <f t="shared" si="3"/>
        <v/>
      </c>
      <c r="K92" s="1067" t="s">
        <v>71</v>
      </c>
      <c r="L92" s="1067" t="s">
        <v>71</v>
      </c>
      <c r="M92" s="1067" t="s">
        <v>71</v>
      </c>
      <c r="N92" s="1067" t="s">
        <v>71</v>
      </c>
      <c r="O92" s="1067" t="s">
        <v>71</v>
      </c>
      <c r="P92" s="385"/>
      <c r="Q92" s="381"/>
      <c r="R92" s="380"/>
      <c r="S92" s="1068"/>
      <c r="T92" s="198"/>
      <c r="U92" s="867" t="str">
        <f t="shared" si="4"/>
        <v/>
      </c>
    </row>
    <row r="93" spans="1:28" s="191" customFormat="1">
      <c r="A93" s="379"/>
      <c r="B93" s="380"/>
      <c r="C93" s="380"/>
      <c r="D93" s="380"/>
      <c r="E93" s="381"/>
      <c r="F93" s="382"/>
      <c r="G93" s="383"/>
      <c r="H93" s="1067"/>
      <c r="I93" s="384" t="str">
        <f>IFERROR(VLOOKUP(U93,プルダウンリスト!$D$15:$E$70,2,FALSE),"")</f>
        <v/>
      </c>
      <c r="J93" s="384" t="str">
        <f t="shared" si="3"/>
        <v/>
      </c>
      <c r="K93" s="1067" t="s">
        <v>71</v>
      </c>
      <c r="L93" s="1067" t="s">
        <v>71</v>
      </c>
      <c r="M93" s="1067" t="s">
        <v>71</v>
      </c>
      <c r="N93" s="1067" t="s">
        <v>71</v>
      </c>
      <c r="O93" s="1067" t="s">
        <v>71</v>
      </c>
      <c r="P93" s="385"/>
      <c r="Q93" s="381"/>
      <c r="R93" s="380"/>
      <c r="S93" s="1068"/>
      <c r="T93" s="198"/>
      <c r="U93" s="867" t="str">
        <f t="shared" si="4"/>
        <v/>
      </c>
    </row>
    <row r="94" spans="1:28" s="191" customFormat="1">
      <c r="A94" s="379"/>
      <c r="B94" s="380"/>
      <c r="C94" s="380"/>
      <c r="D94" s="380"/>
      <c r="E94" s="381"/>
      <c r="F94" s="382"/>
      <c r="G94" s="383"/>
      <c r="H94" s="1067"/>
      <c r="I94" s="384" t="str">
        <f>IFERROR(VLOOKUP(U94,プルダウンリスト!$D$15:$E$70,2,FALSE),"")</f>
        <v/>
      </c>
      <c r="J94" s="384" t="str">
        <f t="shared" si="3"/>
        <v/>
      </c>
      <c r="K94" s="1067" t="s">
        <v>71</v>
      </c>
      <c r="L94" s="1067" t="s">
        <v>71</v>
      </c>
      <c r="M94" s="1067" t="s">
        <v>71</v>
      </c>
      <c r="N94" s="1067" t="s">
        <v>71</v>
      </c>
      <c r="O94" s="1067" t="s">
        <v>71</v>
      </c>
      <c r="P94" s="385"/>
      <c r="Q94" s="381"/>
      <c r="R94" s="380"/>
      <c r="S94" s="1068"/>
      <c r="T94" s="198"/>
      <c r="U94" s="867" t="str">
        <f t="shared" si="4"/>
        <v/>
      </c>
    </row>
    <row r="95" spans="1:28" s="191" customFormat="1">
      <c r="A95" s="379"/>
      <c r="B95" s="380"/>
      <c r="C95" s="380"/>
      <c r="D95" s="380"/>
      <c r="E95" s="381"/>
      <c r="F95" s="382"/>
      <c r="G95" s="383"/>
      <c r="H95" s="1067"/>
      <c r="I95" s="384" t="str">
        <f>IFERROR(VLOOKUP(U95,プルダウンリスト!$D$15:$E$70,2,FALSE),"")</f>
        <v/>
      </c>
      <c r="J95" s="384" t="str">
        <f t="shared" si="3"/>
        <v/>
      </c>
      <c r="K95" s="1067" t="s">
        <v>71</v>
      </c>
      <c r="L95" s="1067" t="s">
        <v>71</v>
      </c>
      <c r="M95" s="1067" t="s">
        <v>71</v>
      </c>
      <c r="N95" s="1067" t="s">
        <v>71</v>
      </c>
      <c r="O95" s="1067" t="s">
        <v>71</v>
      </c>
      <c r="P95" s="385"/>
      <c r="Q95" s="381"/>
      <c r="R95" s="380"/>
      <c r="S95" s="1068"/>
      <c r="T95" s="198"/>
      <c r="U95" s="867" t="str">
        <f t="shared" si="4"/>
        <v/>
      </c>
    </row>
    <row r="96" spans="1:28" s="191" customFormat="1">
      <c r="A96" s="379"/>
      <c r="B96" s="380"/>
      <c r="C96" s="380"/>
      <c r="D96" s="380"/>
      <c r="E96" s="381"/>
      <c r="F96" s="382"/>
      <c r="G96" s="383"/>
      <c r="H96" s="1067"/>
      <c r="I96" s="384" t="str">
        <f>IFERROR(VLOOKUP(U96,プルダウンリスト!$D$15:$E$70,2,FALSE),"")</f>
        <v/>
      </c>
      <c r="J96" s="384" t="str">
        <f t="shared" si="3"/>
        <v/>
      </c>
      <c r="K96" s="1067" t="s">
        <v>71</v>
      </c>
      <c r="L96" s="1067" t="s">
        <v>71</v>
      </c>
      <c r="M96" s="1067" t="s">
        <v>71</v>
      </c>
      <c r="N96" s="1067" t="s">
        <v>71</v>
      </c>
      <c r="O96" s="1067" t="s">
        <v>71</v>
      </c>
      <c r="P96" s="385"/>
      <c r="Q96" s="381"/>
      <c r="R96" s="380"/>
      <c r="S96" s="1068"/>
      <c r="T96" s="198"/>
      <c r="U96" s="867" t="str">
        <f t="shared" si="4"/>
        <v/>
      </c>
    </row>
    <row r="97" spans="1:28" s="191" customFormat="1">
      <c r="A97" s="379"/>
      <c r="B97" s="380"/>
      <c r="C97" s="380"/>
      <c r="D97" s="380"/>
      <c r="E97" s="381"/>
      <c r="F97" s="382"/>
      <c r="G97" s="383"/>
      <c r="H97" s="1067"/>
      <c r="I97" s="384" t="str">
        <f>IFERROR(VLOOKUP(U97,プルダウンリスト!$D$15:$E$70,2,FALSE),"")</f>
        <v/>
      </c>
      <c r="J97" s="384" t="str">
        <f t="shared" si="3"/>
        <v/>
      </c>
      <c r="K97" s="1067" t="s">
        <v>71</v>
      </c>
      <c r="L97" s="1067" t="s">
        <v>71</v>
      </c>
      <c r="M97" s="1067" t="s">
        <v>71</v>
      </c>
      <c r="N97" s="1067" t="s">
        <v>71</v>
      </c>
      <c r="O97" s="1067" t="s">
        <v>71</v>
      </c>
      <c r="P97" s="385"/>
      <c r="Q97" s="381"/>
      <c r="R97" s="380"/>
      <c r="S97" s="1068"/>
      <c r="T97" s="198"/>
      <c r="U97" s="867" t="str">
        <f t="shared" si="4"/>
        <v/>
      </c>
    </row>
    <row r="98" spans="1:28" s="191" customFormat="1">
      <c r="A98" s="379"/>
      <c r="B98" s="380"/>
      <c r="C98" s="380"/>
      <c r="D98" s="380"/>
      <c r="E98" s="381"/>
      <c r="F98" s="382"/>
      <c r="G98" s="383"/>
      <c r="H98" s="1067"/>
      <c r="I98" s="384" t="str">
        <f>IFERROR(VLOOKUP(U98,プルダウンリスト!$D$15:$E$70,2,FALSE),"")</f>
        <v/>
      </c>
      <c r="J98" s="384" t="str">
        <f t="shared" si="3"/>
        <v/>
      </c>
      <c r="K98" s="1067" t="s">
        <v>71</v>
      </c>
      <c r="L98" s="1067" t="s">
        <v>71</v>
      </c>
      <c r="M98" s="1067" t="s">
        <v>71</v>
      </c>
      <c r="N98" s="1067" t="s">
        <v>71</v>
      </c>
      <c r="O98" s="1067" t="s">
        <v>71</v>
      </c>
      <c r="P98" s="385"/>
      <c r="Q98" s="381"/>
      <c r="R98" s="380"/>
      <c r="S98" s="1068"/>
      <c r="T98" s="198"/>
      <c r="U98" s="867" t="str">
        <f t="shared" si="4"/>
        <v/>
      </c>
    </row>
    <row r="99" spans="1:28" s="191" customFormat="1">
      <c r="A99" s="379"/>
      <c r="B99" s="380"/>
      <c r="C99" s="380"/>
      <c r="D99" s="380"/>
      <c r="E99" s="381"/>
      <c r="F99" s="382"/>
      <c r="G99" s="383"/>
      <c r="H99" s="1067"/>
      <c r="I99" s="384" t="str">
        <f>IFERROR(VLOOKUP(U99,プルダウンリスト!$D$15:$E$70,2,FALSE),"")</f>
        <v/>
      </c>
      <c r="J99" s="384" t="str">
        <f t="shared" si="3"/>
        <v/>
      </c>
      <c r="K99" s="1067" t="s">
        <v>71</v>
      </c>
      <c r="L99" s="1067" t="s">
        <v>71</v>
      </c>
      <c r="M99" s="1067" t="s">
        <v>71</v>
      </c>
      <c r="N99" s="1067" t="s">
        <v>71</v>
      </c>
      <c r="O99" s="1067" t="s">
        <v>71</v>
      </c>
      <c r="P99" s="385"/>
      <c r="Q99" s="381"/>
      <c r="R99" s="380"/>
      <c r="S99" s="1068"/>
      <c r="T99" s="198"/>
      <c r="U99" s="867" t="str">
        <f t="shared" si="4"/>
        <v/>
      </c>
    </row>
    <row r="100" spans="1:28" s="191" customFormat="1">
      <c r="A100" s="379"/>
      <c r="B100" s="380"/>
      <c r="C100" s="380"/>
      <c r="D100" s="380"/>
      <c r="E100" s="381"/>
      <c r="F100" s="382"/>
      <c r="G100" s="383"/>
      <c r="H100" s="1067"/>
      <c r="I100" s="384" t="str">
        <f>IFERROR(VLOOKUP(U100,プルダウンリスト!$D$15:$E$70,2,FALSE),"")</f>
        <v/>
      </c>
      <c r="J100" s="384" t="str">
        <f t="shared" si="3"/>
        <v/>
      </c>
      <c r="K100" s="1067" t="s">
        <v>71</v>
      </c>
      <c r="L100" s="1067" t="s">
        <v>71</v>
      </c>
      <c r="M100" s="1067" t="s">
        <v>71</v>
      </c>
      <c r="N100" s="1067" t="s">
        <v>71</v>
      </c>
      <c r="O100" s="1067" t="s">
        <v>71</v>
      </c>
      <c r="P100" s="385"/>
      <c r="Q100" s="381"/>
      <c r="R100" s="380"/>
      <c r="S100" s="1068"/>
      <c r="T100" s="198"/>
      <c r="U100" s="867" t="str">
        <f t="shared" si="4"/>
        <v/>
      </c>
    </row>
    <row r="101" spans="1:28" s="191" customFormat="1">
      <c r="A101" s="379"/>
      <c r="B101" s="380"/>
      <c r="C101" s="380"/>
      <c r="D101" s="380"/>
      <c r="E101" s="381"/>
      <c r="F101" s="382"/>
      <c r="G101" s="383"/>
      <c r="H101" s="1067"/>
      <c r="I101" s="384" t="str">
        <f>IFERROR(VLOOKUP(U101,プルダウンリスト!$D$15:$E$70,2,FALSE),"")</f>
        <v/>
      </c>
      <c r="J101" s="384" t="str">
        <f t="shared" si="3"/>
        <v/>
      </c>
      <c r="K101" s="1067" t="s">
        <v>71</v>
      </c>
      <c r="L101" s="1067" t="s">
        <v>71</v>
      </c>
      <c r="M101" s="1067" t="s">
        <v>71</v>
      </c>
      <c r="N101" s="1067" t="s">
        <v>71</v>
      </c>
      <c r="O101" s="1067" t="s">
        <v>71</v>
      </c>
      <c r="P101" s="385"/>
      <c r="Q101" s="381"/>
      <c r="R101" s="380"/>
      <c r="S101" s="1068"/>
      <c r="T101" s="198"/>
      <c r="U101" s="867" t="str">
        <f t="shared" si="4"/>
        <v/>
      </c>
    </row>
    <row r="102" spans="1:28" s="187" customFormat="1">
      <c r="A102" s="379"/>
      <c r="B102" s="380"/>
      <c r="C102" s="380"/>
      <c r="D102" s="380"/>
      <c r="E102" s="381"/>
      <c r="F102" s="382"/>
      <c r="G102" s="383"/>
      <c r="H102" s="1067"/>
      <c r="I102" s="384" t="str">
        <f>IFERROR(VLOOKUP(U102,プルダウンリスト!$D$15:$E$70,2,FALSE),"")</f>
        <v/>
      </c>
      <c r="J102" s="384" t="str">
        <f t="shared" si="3"/>
        <v/>
      </c>
      <c r="K102" s="1067" t="s">
        <v>71</v>
      </c>
      <c r="L102" s="1067" t="s">
        <v>71</v>
      </c>
      <c r="M102" s="1067" t="s">
        <v>71</v>
      </c>
      <c r="N102" s="1067" t="s">
        <v>71</v>
      </c>
      <c r="O102" s="1067" t="s">
        <v>71</v>
      </c>
      <c r="P102" s="385"/>
      <c r="Q102" s="381"/>
      <c r="R102" s="380"/>
      <c r="S102" s="1068"/>
      <c r="T102" s="198"/>
      <c r="U102" s="867" t="str">
        <f t="shared" si="4"/>
        <v/>
      </c>
      <c r="V102" s="191"/>
      <c r="W102" s="191"/>
      <c r="X102" s="191"/>
      <c r="Y102" s="191"/>
      <c r="Z102" s="191"/>
      <c r="AA102" s="191"/>
      <c r="AB102" s="191"/>
    </row>
    <row r="103" spans="1:28" s="191" customFormat="1">
      <c r="A103" s="379"/>
      <c r="B103" s="380"/>
      <c r="C103" s="380"/>
      <c r="D103" s="380"/>
      <c r="E103" s="381"/>
      <c r="F103" s="382"/>
      <c r="G103" s="383"/>
      <c r="H103" s="1067"/>
      <c r="I103" s="384" t="str">
        <f>IFERROR(VLOOKUP(U103,プルダウンリスト!$D$15:$E$70,2,FALSE),"")</f>
        <v/>
      </c>
      <c r="J103" s="384" t="str">
        <f t="shared" si="3"/>
        <v/>
      </c>
      <c r="K103" s="1067" t="s">
        <v>71</v>
      </c>
      <c r="L103" s="1067" t="s">
        <v>71</v>
      </c>
      <c r="M103" s="1067" t="s">
        <v>71</v>
      </c>
      <c r="N103" s="1067" t="s">
        <v>71</v>
      </c>
      <c r="O103" s="1067" t="s">
        <v>71</v>
      </c>
      <c r="P103" s="385"/>
      <c r="Q103" s="381"/>
      <c r="R103" s="380"/>
      <c r="S103" s="1068"/>
      <c r="T103" s="198"/>
      <c r="U103" s="867" t="str">
        <f t="shared" si="4"/>
        <v/>
      </c>
    </row>
    <row r="104" spans="1:28" s="187" customFormat="1" ht="23.25" customHeight="1">
      <c r="A104" s="379"/>
      <c r="B104" s="380"/>
      <c r="C104" s="380"/>
      <c r="D104" s="380"/>
      <c r="E104" s="381"/>
      <c r="F104" s="382"/>
      <c r="G104" s="383"/>
      <c r="H104" s="1067"/>
      <c r="I104" s="384" t="str">
        <f>IFERROR(VLOOKUP(U104,プルダウンリスト!$D$15:$E$70,2,FALSE),"")</f>
        <v/>
      </c>
      <c r="J104" s="384" t="str">
        <f t="shared" si="3"/>
        <v/>
      </c>
      <c r="K104" s="1067" t="s">
        <v>71</v>
      </c>
      <c r="L104" s="1067" t="s">
        <v>71</v>
      </c>
      <c r="M104" s="1067" t="s">
        <v>71</v>
      </c>
      <c r="N104" s="1067" t="s">
        <v>71</v>
      </c>
      <c r="O104" s="1067" t="s">
        <v>71</v>
      </c>
      <c r="P104" s="385"/>
      <c r="Q104" s="381"/>
      <c r="R104" s="380"/>
      <c r="S104" s="1068"/>
      <c r="T104" s="198"/>
      <c r="U104" s="867" t="str">
        <f t="shared" si="4"/>
        <v/>
      </c>
      <c r="V104" s="191"/>
      <c r="W104" s="191"/>
      <c r="X104" s="191"/>
      <c r="Y104" s="191"/>
      <c r="Z104" s="191"/>
      <c r="AA104" s="191"/>
      <c r="AB104" s="191"/>
    </row>
    <row r="105" spans="1:28" s="187" customFormat="1">
      <c r="A105" s="379"/>
      <c r="B105" s="380"/>
      <c r="C105" s="380"/>
      <c r="D105" s="380"/>
      <c r="E105" s="381"/>
      <c r="F105" s="382"/>
      <c r="G105" s="383"/>
      <c r="H105" s="1067"/>
      <c r="I105" s="384" t="str">
        <f>IFERROR(VLOOKUP(U105,プルダウンリスト!$D$15:$E$70,2,FALSE),"")</f>
        <v/>
      </c>
      <c r="J105" s="384" t="str">
        <f t="shared" si="3"/>
        <v/>
      </c>
      <c r="K105" s="1067" t="s">
        <v>71</v>
      </c>
      <c r="L105" s="1067" t="s">
        <v>71</v>
      </c>
      <c r="M105" s="1067" t="s">
        <v>71</v>
      </c>
      <c r="N105" s="1067" t="s">
        <v>71</v>
      </c>
      <c r="O105" s="1067" t="s">
        <v>71</v>
      </c>
      <c r="P105" s="385"/>
      <c r="Q105" s="381"/>
      <c r="R105" s="380"/>
      <c r="S105" s="1068"/>
      <c r="T105" s="198"/>
      <c r="U105" s="867" t="str">
        <f t="shared" si="4"/>
        <v/>
      </c>
      <c r="V105" s="191"/>
      <c r="W105" s="191"/>
      <c r="X105" s="191"/>
      <c r="Y105" s="191"/>
      <c r="Z105" s="191"/>
      <c r="AA105" s="191"/>
      <c r="AB105" s="191"/>
    </row>
    <row r="106" spans="1:28" s="187" customFormat="1" ht="21">
      <c r="A106" s="1242" t="s">
        <v>2536</v>
      </c>
      <c r="B106" s="1243"/>
      <c r="C106" s="1243"/>
      <c r="D106" s="1243"/>
      <c r="E106" s="1243"/>
      <c r="F106" s="1243"/>
      <c r="G106" s="1243"/>
      <c r="H106" s="1243"/>
      <c r="I106" s="1243"/>
      <c r="J106" s="1243"/>
      <c r="K106" s="1243"/>
      <c r="L106" s="1243"/>
      <c r="M106" s="1243"/>
      <c r="N106" s="1243"/>
      <c r="O106" s="1243"/>
      <c r="P106" s="1243"/>
      <c r="Q106" s="1243"/>
      <c r="R106" s="1243"/>
      <c r="S106" s="1244"/>
      <c r="T106" s="189"/>
      <c r="U106" s="1157"/>
    </row>
    <row r="107" spans="1:28" s="187" customFormat="1" ht="29.25" thickBot="1">
      <c r="A107" s="200"/>
      <c r="B107" s="201"/>
      <c r="C107" s="201"/>
      <c r="D107" s="201"/>
      <c r="E107" s="201"/>
      <c r="F107" s="202">
        <f>SUM(F18:F105)</f>
        <v>38346</v>
      </c>
      <c r="G107" s="203"/>
      <c r="H107" s="204"/>
      <c r="I107" s="203"/>
      <c r="J107" s="205"/>
      <c r="K107" s="201"/>
      <c r="L107" s="201"/>
      <c r="M107" s="201"/>
      <c r="N107" s="201"/>
      <c r="O107" s="201"/>
      <c r="P107" s="203"/>
      <c r="Q107" s="204"/>
      <c r="R107" s="201"/>
      <c r="S107" s="206"/>
      <c r="T107" s="207"/>
      <c r="U107" s="868" t="s">
        <v>434</v>
      </c>
      <c r="V107" s="191"/>
      <c r="W107" s="191"/>
      <c r="X107" s="191"/>
      <c r="Y107" s="191"/>
      <c r="Z107" s="191"/>
      <c r="AA107" s="191"/>
      <c r="AB107" s="191"/>
    </row>
    <row r="108" spans="1:28" s="187" customFormat="1">
      <c r="A108" s="247"/>
      <c r="U108" s="188"/>
    </row>
    <row r="109" spans="1:28" s="187" customFormat="1">
      <c r="U109" s="188"/>
    </row>
    <row r="110" spans="1:28">
      <c r="A110" s="187" t="s">
        <v>2076</v>
      </c>
    </row>
  </sheetData>
  <sheetProtection formatCells="0" formatColumns="0" formatRows="0" insertColumns="0" insertRows="0" insertHyperlinks="0" deleteColumns="0" deleteRows="0" sort="0" autoFilter="0" pivotTables="0"/>
  <mergeCells count="22">
    <mergeCell ref="A2:S2"/>
    <mergeCell ref="A12:S13"/>
    <mergeCell ref="U12:U16"/>
    <mergeCell ref="A4:S4"/>
    <mergeCell ref="R16:R17"/>
    <mergeCell ref="S16:S17"/>
    <mergeCell ref="P16:Q16"/>
    <mergeCell ref="P14:R14"/>
    <mergeCell ref="P15:R15"/>
    <mergeCell ref="A14:H16"/>
    <mergeCell ref="I14:I16"/>
    <mergeCell ref="K14:O15"/>
    <mergeCell ref="C10:D10"/>
    <mergeCell ref="F6:F7"/>
    <mergeCell ref="F8:F9"/>
    <mergeCell ref="G6:G7"/>
    <mergeCell ref="A106:S106"/>
    <mergeCell ref="G8:G9"/>
    <mergeCell ref="C6:D6"/>
    <mergeCell ref="C7:D7"/>
    <mergeCell ref="C8:D8"/>
    <mergeCell ref="C9:D9"/>
  </mergeCells>
  <phoneticPr fontId="3"/>
  <conditionalFormatting sqref="C6:D10">
    <cfRule type="duplicateValues" dxfId="6" priority="42"/>
  </conditionalFormatting>
  <conditionalFormatting sqref="S14:S15">
    <cfRule type="duplicateValues" dxfId="5" priority="2"/>
  </conditionalFormatting>
  <dataValidations xWindow="1134" yWindow="882" count="11">
    <dataValidation allowBlank="1" showInputMessage="1" showErrorMessage="1" error="「〇」以外は入力できません。" sqref="G8:G9" xr:uid="{00000000-0002-0000-0100-00000B000000}"/>
    <dataValidation type="list" allowBlank="1" showInputMessage="1" showErrorMessage="1" sqref="C6:D10" xr:uid="{3B574084-6B53-4093-AE78-C53A94D96598}">
      <formula1>"棚田地域振興活動加算,超急傾斜農地保全管理加算,ネットワーク化加算,スマート農業加算,集落機能強化加算の経過措置"</formula1>
    </dataValidation>
    <dataValidation type="list" allowBlank="1" showInputMessage="1" showErrorMessage="1" prompt="該当する場合に「〇」を記載" sqref="H18:H105" xr:uid="{8860057D-EDCA-443F-B030-62B16BB96F21}">
      <formula1>"　,〇,"</formula1>
    </dataValidation>
    <dataValidation type="list" allowBlank="1" showInputMessage="1" prompt="通常地域（8法内）、通常地域（8法外で棚田法の交付対象農用地）、特認地域から選択" sqref="A18:A105" xr:uid="{29099E48-4BC6-4200-A7DD-8AC2A336AAE2}">
      <formula1>"通常地域（8法内）,通常地域（8法以外で棚田法の交付対象農用地）,特認地域"</formula1>
    </dataValidation>
    <dataValidation type="list" allowBlank="1" showInputMessage="1" showErrorMessage="1" prompt="ネットワーク化活動計画の作成の有無を選択" sqref="S14:S15" xr:uid="{B6AA06EE-0D7F-465E-BB3F-8B785545305F}">
      <formula1>"　,〇,"</formula1>
    </dataValidation>
    <dataValidation type="list" allowBlank="1" showInputMessage="1" showErrorMessage="1" error="田、畑、草地、採草放牧地から選択してください。" prompt="田、畑、草地、採草放牧地から選択" sqref="E18:E105" xr:uid="{00000000-0002-0000-0100-000000000000}">
      <formula1>地目</formula1>
    </dataValidation>
    <dataValidation type="list" allowBlank="1" showInputMessage="1" prompt="該当する場合に「〇」を記載" sqref="S18:S105" xr:uid="{00000000-0002-0000-0100-000002000000}">
      <formula1>"〇"</formula1>
    </dataValidation>
    <dataValidation type="decimal" operator="greaterThanOrEqual" allowBlank="1" showInputMessage="1" showErrorMessage="1" error="数値を半角で記載してください。" sqref="F18:F105" xr:uid="{770F4BE1-E659-468B-A56F-2F6984299F87}">
      <formula1>0</formula1>
    </dataValidation>
    <dataValidation type="list" allowBlank="1" showInputMessage="1" showErrorMessage="1" error="「〇」以外は入力できません。" prompt="活用する加算に「〇」を記載" sqref="K18:O105" xr:uid="{F45E4FCA-3463-422F-8AA7-29DC2C5A0E77}">
      <formula1>"　,〇,"</formula1>
    </dataValidation>
    <dataValidation type="list" allowBlank="1" showInputMessage="1" prompt="通常地域、特認地域から選択" sqref="A106" xr:uid="{00000000-0002-0000-0100-000001000000}">
      <formula1>"通常地域,特認地域"</formula1>
    </dataValidation>
    <dataValidation type="list" allowBlank="1" showInputMessage="1" showErrorMessage="1" error="該当する傾斜等を選択してください。" prompt="該当する交付基準（傾斜等）を選択" sqref="G18:G105" xr:uid="{00000000-0002-0000-0100-000005000000}">
      <formula1>INDIRECT(E18)</formula1>
    </dataValidation>
  </dataValidations>
  <pageMargins left="0.51181102362204722" right="0.51181102362204722" top="0.74803149606299213" bottom="0.74803149606299213" header="0.31496062992125984" footer="0.31496062992125984"/>
  <pageSetup paperSize="9" scale="83" fitToHeight="0" orientation="landscape" r:id="rId1"/>
  <rowBreaks count="2" manualBreakCount="2">
    <brk id="90" max="18" man="1"/>
    <brk id="107" max="18" man="1"/>
  </rowBreaks>
  <drawing r:id="rId2"/>
  <legacyDrawing r:id="rId3"/>
  <extLst>
    <ext xmlns:x14="http://schemas.microsoft.com/office/spreadsheetml/2009/9/main" uri="{CCE6A557-97BC-4b89-ADB6-D9C93CAAB3DF}">
      <x14:dataValidations xmlns:xm="http://schemas.microsoft.com/office/excel/2006/main" xWindow="1134" yWindow="882" count="1">
        <x14:dataValidation type="list" allowBlank="1" showInputMessage="1" prompt="該当する現況を選択" xr:uid="{00000000-0002-0000-0100-00000A000000}">
          <x14:formula1>
            <xm:f>プルダウンリスト!$A$75:$A$82</xm:f>
          </x14:formula1>
          <xm:sqref>P18:P105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D81C8-DAA0-4081-88B2-FF5A0A824113}">
  <sheetPr>
    <tabColor theme="7" tint="0.79998168889431442"/>
    <pageSetUpPr fitToPage="1"/>
  </sheetPr>
  <dimension ref="A2:AH58"/>
  <sheetViews>
    <sheetView view="pageBreakPreview" topLeftCell="A26" zoomScaleNormal="100" zoomScaleSheetLayoutView="100" workbookViewId="0">
      <selection activeCell="N32" sqref="N32"/>
    </sheetView>
  </sheetViews>
  <sheetFormatPr defaultColWidth="4.125" defaultRowHeight="18" customHeight="1"/>
  <cols>
    <col min="1" max="1" width="1.875" style="351" customWidth="1"/>
    <col min="2" max="14" width="9.625" style="351" customWidth="1"/>
    <col min="15" max="15" width="2.625" style="351" customWidth="1"/>
    <col min="16" max="16" width="5.875" style="351" customWidth="1"/>
    <col min="17" max="122" width="4.625" style="351" customWidth="1"/>
    <col min="123" max="255" width="8.625" style="351" customWidth="1"/>
    <col min="256" max="16384" width="4.125" style="351"/>
  </cols>
  <sheetData>
    <row r="2" spans="1:34" ht="19.7" customHeight="1">
      <c r="A2" s="354" t="s">
        <v>1041</v>
      </c>
      <c r="B2" s="355"/>
      <c r="C2" s="355"/>
      <c r="D2" s="355"/>
      <c r="E2" s="355"/>
      <c r="F2" s="355"/>
      <c r="G2" s="355"/>
      <c r="H2" s="355"/>
      <c r="I2" s="355"/>
    </row>
    <row r="3" spans="1:34" ht="74.45" customHeight="1">
      <c r="A3" s="358"/>
      <c r="B3" s="2075" t="s">
        <v>1042</v>
      </c>
      <c r="C3" s="2075"/>
      <c r="D3" s="2075"/>
      <c r="E3" s="2075"/>
      <c r="F3" s="2075"/>
      <c r="G3" s="2075"/>
      <c r="H3" s="2075"/>
      <c r="I3" s="2075"/>
      <c r="J3" s="2075"/>
      <c r="K3" s="2075"/>
      <c r="L3" s="2075"/>
      <c r="M3" s="2075"/>
      <c r="N3" s="2075"/>
      <c r="O3" s="352"/>
      <c r="P3" s="352"/>
      <c r="Q3" s="352"/>
      <c r="R3" s="352"/>
      <c r="S3" s="352"/>
      <c r="T3" s="352"/>
      <c r="U3" s="352"/>
      <c r="V3" s="352"/>
      <c r="W3" s="352"/>
      <c r="X3" s="352"/>
      <c r="Y3" s="352"/>
      <c r="Z3" s="352"/>
      <c r="AA3" s="352"/>
      <c r="AB3" s="352"/>
      <c r="AC3" s="352"/>
      <c r="AD3" s="352"/>
      <c r="AE3" s="352"/>
      <c r="AF3" s="352"/>
      <c r="AG3" s="352"/>
      <c r="AH3" s="352"/>
    </row>
    <row r="4" spans="1:34" ht="20.100000000000001" customHeight="1">
      <c r="A4" s="358"/>
      <c r="B4" s="359"/>
      <c r="C4" s="359"/>
      <c r="D4" s="360"/>
      <c r="E4" s="360"/>
      <c r="F4" s="360"/>
      <c r="G4" s="360"/>
      <c r="H4" s="361"/>
      <c r="I4" s="361"/>
      <c r="J4" s="360"/>
      <c r="K4" s="360"/>
      <c r="L4" s="360"/>
      <c r="M4" s="362"/>
    </row>
    <row r="5" spans="1:34" ht="20.25" customHeight="1">
      <c r="A5" s="354"/>
      <c r="B5" s="349" t="s">
        <v>1043</v>
      </c>
      <c r="C5" s="349"/>
      <c r="F5" s="356"/>
      <c r="G5" s="356"/>
      <c r="H5" s="357"/>
      <c r="I5" s="357"/>
    </row>
    <row r="6" spans="1:34" ht="30.75" customHeight="1">
      <c r="A6" s="358"/>
      <c r="B6" s="2083" t="s">
        <v>1044</v>
      </c>
      <c r="C6" s="2084"/>
      <c r="D6" s="2084"/>
      <c r="E6" s="2084"/>
      <c r="F6" s="2084"/>
      <c r="G6" s="2084"/>
      <c r="H6" s="2084"/>
      <c r="I6" s="2084"/>
      <c r="J6" s="2084"/>
      <c r="K6" s="2084"/>
      <c r="L6" s="2084"/>
      <c r="M6" s="2085"/>
    </row>
    <row r="7" spans="1:34" ht="20.100000000000001" customHeight="1">
      <c r="A7" s="358"/>
      <c r="B7" s="359"/>
      <c r="C7" s="359"/>
      <c r="D7" s="360"/>
      <c r="E7" s="360"/>
      <c r="F7" s="360"/>
      <c r="G7" s="360"/>
      <c r="H7" s="361"/>
      <c r="I7" s="361"/>
      <c r="J7" s="360"/>
      <c r="K7" s="360"/>
      <c r="L7" s="360"/>
      <c r="M7" s="362"/>
    </row>
    <row r="8" spans="1:34" s="349" customFormat="1" ht="22.5" customHeight="1">
      <c r="A8" s="354"/>
      <c r="B8" s="349" t="s">
        <v>1045</v>
      </c>
      <c r="M8" s="350"/>
      <c r="N8" s="350"/>
      <c r="Q8" s="363"/>
    </row>
    <row r="9" spans="1:34" ht="24" customHeight="1">
      <c r="A9" s="358"/>
      <c r="B9" s="2086" t="s">
        <v>979</v>
      </c>
      <c r="C9" s="2086"/>
      <c r="D9" s="2086"/>
      <c r="E9" s="2086"/>
      <c r="F9" s="2087" t="s">
        <v>980</v>
      </c>
      <c r="G9" s="2087"/>
      <c r="H9" s="2087" t="s">
        <v>981</v>
      </c>
      <c r="I9" s="2087"/>
      <c r="J9" s="2087"/>
      <c r="K9" s="2087"/>
    </row>
    <row r="10" spans="1:34" ht="49.5" customHeight="1" thickBot="1">
      <c r="A10" s="358"/>
      <c r="B10" s="2031"/>
      <c r="C10" s="2031"/>
      <c r="D10" s="2031"/>
      <c r="E10" s="2031"/>
      <c r="F10" s="2063"/>
      <c r="G10" s="2063"/>
      <c r="H10" s="2090" t="s">
        <v>983</v>
      </c>
      <c r="I10" s="2090"/>
      <c r="J10" s="2090" t="s">
        <v>984</v>
      </c>
      <c r="K10" s="2090"/>
    </row>
    <row r="11" spans="1:34" ht="24" customHeight="1" thickTop="1">
      <c r="A11" s="358"/>
      <c r="B11" s="2078" t="str">
        <f>"（自協定）"&amp;はじめに!D5</f>
        <v>（自協定）あいうえお集落協定</v>
      </c>
      <c r="C11" s="2078" t="s">
        <v>987</v>
      </c>
      <c r="D11" s="2078" t="s">
        <v>987</v>
      </c>
      <c r="E11" s="2078" t="s">
        <v>987</v>
      </c>
      <c r="F11" s="2108">
        <f>別紙１④!$C$63/100</f>
        <v>383.46</v>
      </c>
      <c r="G11" s="2108"/>
      <c r="H11" s="2080"/>
      <c r="I11" s="2080"/>
      <c r="J11" s="2080"/>
      <c r="K11" s="2080"/>
    </row>
    <row r="12" spans="1:34" ht="24" customHeight="1">
      <c r="A12" s="358"/>
      <c r="B12" s="2081" t="s">
        <v>1046</v>
      </c>
      <c r="C12" s="2081"/>
      <c r="D12" s="2081"/>
      <c r="E12" s="2081"/>
      <c r="F12" s="2106">
        <v>5.5</v>
      </c>
      <c r="G12" s="2106"/>
      <c r="H12" s="2030" t="s">
        <v>1126</v>
      </c>
      <c r="I12" s="2030"/>
      <c r="J12" s="2030" t="s">
        <v>71</v>
      </c>
      <c r="K12" s="2030"/>
    </row>
    <row r="13" spans="1:34" ht="24" customHeight="1">
      <c r="A13" s="358"/>
      <c r="B13" s="2081" t="s">
        <v>1047</v>
      </c>
      <c r="C13" s="2081"/>
      <c r="D13" s="2081"/>
      <c r="E13" s="2081"/>
      <c r="F13" s="2106">
        <v>8.6999999999999993</v>
      </c>
      <c r="G13" s="2106"/>
      <c r="H13" s="2030" t="s">
        <v>1126</v>
      </c>
      <c r="I13" s="2030"/>
      <c r="J13" s="2030" t="s">
        <v>71</v>
      </c>
      <c r="K13" s="2030"/>
    </row>
    <row r="14" spans="1:34" ht="24" customHeight="1">
      <c r="A14" s="358"/>
      <c r="B14" s="2081"/>
      <c r="C14" s="2081"/>
      <c r="D14" s="2081"/>
      <c r="E14" s="2081"/>
      <c r="F14" s="2106"/>
      <c r="G14" s="2106"/>
      <c r="H14" s="2030"/>
      <c r="I14" s="2030"/>
      <c r="J14" s="2030" t="s">
        <v>71</v>
      </c>
      <c r="K14" s="2030"/>
    </row>
    <row r="15" spans="1:34" ht="24" customHeight="1">
      <c r="A15" s="358"/>
      <c r="B15" s="2025" t="s">
        <v>990</v>
      </c>
      <c r="C15" s="2025" t="s">
        <v>990</v>
      </c>
      <c r="D15" s="2025" t="s">
        <v>990</v>
      </c>
      <c r="E15" s="2025" t="s">
        <v>990</v>
      </c>
      <c r="F15" s="2107">
        <f>SUM(F11:G14)</f>
        <v>397.65999999999997</v>
      </c>
      <c r="G15" s="2107"/>
      <c r="H15" s="2077"/>
      <c r="I15" s="2077"/>
      <c r="J15" s="2077"/>
      <c r="K15" s="2077"/>
    </row>
    <row r="16" spans="1:34" ht="51.4" customHeight="1">
      <c r="A16" s="358"/>
      <c r="B16" s="2019" t="s">
        <v>1048</v>
      </c>
      <c r="C16" s="2019"/>
      <c r="D16" s="2019"/>
      <c r="E16" s="2019"/>
      <c r="F16" s="2019"/>
      <c r="G16" s="2019"/>
      <c r="H16" s="2019"/>
      <c r="I16" s="2019"/>
      <c r="J16" s="2019"/>
      <c r="K16" s="2019"/>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row>
    <row r="17" spans="1:34" ht="20.100000000000001" customHeight="1">
      <c r="A17" s="358"/>
      <c r="B17" s="364"/>
      <c r="C17" s="364"/>
      <c r="D17" s="364"/>
      <c r="E17" s="364"/>
      <c r="F17" s="364"/>
      <c r="G17" s="364"/>
      <c r="H17" s="364"/>
      <c r="I17" s="364"/>
      <c r="J17" s="364"/>
      <c r="K17" s="364"/>
      <c r="L17" s="364"/>
      <c r="M17" s="364"/>
      <c r="N17" s="364"/>
      <c r="O17" s="352"/>
      <c r="P17" s="352"/>
      <c r="Q17" s="352"/>
      <c r="R17" s="352"/>
      <c r="S17" s="352"/>
      <c r="T17" s="352"/>
      <c r="U17" s="352"/>
      <c r="V17" s="352"/>
      <c r="W17" s="352"/>
      <c r="X17" s="352"/>
      <c r="Y17" s="352"/>
      <c r="Z17" s="352"/>
      <c r="AA17" s="352"/>
      <c r="AB17" s="352"/>
      <c r="AC17" s="352"/>
      <c r="AD17" s="352"/>
      <c r="AE17" s="352"/>
      <c r="AF17" s="352"/>
      <c r="AG17" s="352"/>
      <c r="AH17" s="352"/>
    </row>
    <row r="18" spans="1:34" s="349" customFormat="1" ht="22.5" customHeight="1">
      <c r="A18" s="354"/>
      <c r="B18" s="349" t="s">
        <v>1049</v>
      </c>
      <c r="M18" s="350"/>
      <c r="N18" s="350"/>
      <c r="Q18" s="363"/>
    </row>
    <row r="19" spans="1:34" ht="24" customHeight="1" thickBot="1">
      <c r="A19" s="358"/>
      <c r="B19" s="2031" t="s">
        <v>993</v>
      </c>
      <c r="C19" s="2031"/>
      <c r="D19" s="2063"/>
      <c r="E19" s="2063"/>
      <c r="F19" s="2063"/>
      <c r="G19" s="2063"/>
      <c r="H19" s="2063" t="s">
        <v>993</v>
      </c>
      <c r="I19" s="2063"/>
      <c r="J19" s="2063"/>
      <c r="K19" s="2063"/>
      <c r="L19" s="2063"/>
      <c r="M19" s="2063"/>
    </row>
    <row r="20" spans="1:34" ht="23.85" customHeight="1" thickTop="1">
      <c r="A20" s="358"/>
      <c r="B20" s="2030" t="s">
        <v>71</v>
      </c>
      <c r="C20" s="2030"/>
      <c r="D20" s="2064" t="s">
        <v>994</v>
      </c>
      <c r="E20" s="2064"/>
      <c r="F20" s="2064"/>
      <c r="G20" s="2064"/>
      <c r="H20" s="2030" t="s">
        <v>71</v>
      </c>
      <c r="I20" s="2030"/>
      <c r="J20" s="2052" t="s">
        <v>995</v>
      </c>
      <c r="K20" s="2052"/>
      <c r="L20" s="2052"/>
      <c r="M20" s="2052"/>
    </row>
    <row r="21" spans="1:34" ht="24" customHeight="1">
      <c r="A21" s="358"/>
      <c r="B21" s="2030" t="s">
        <v>1126</v>
      </c>
      <c r="C21" s="2030"/>
      <c r="D21" s="2053" t="s">
        <v>996</v>
      </c>
      <c r="E21" s="2053"/>
      <c r="F21" s="2053"/>
      <c r="G21" s="2053"/>
      <c r="H21" s="2030" t="s">
        <v>71</v>
      </c>
      <c r="I21" s="2030"/>
      <c r="J21" s="2040" t="s">
        <v>997</v>
      </c>
      <c r="K21" s="2040"/>
      <c r="L21" s="2040"/>
      <c r="M21" s="2040"/>
    </row>
    <row r="22" spans="1:34" ht="24" customHeight="1">
      <c r="A22" s="358"/>
      <c r="B22" s="2030" t="s">
        <v>71</v>
      </c>
      <c r="C22" s="2030"/>
      <c r="D22" s="2053" t="s">
        <v>1050</v>
      </c>
      <c r="E22" s="2053"/>
      <c r="F22" s="2053"/>
      <c r="G22" s="2053"/>
      <c r="H22" s="2026" t="s">
        <v>1126</v>
      </c>
      <c r="I22" s="2027"/>
      <c r="J22" s="2103" t="s">
        <v>2324</v>
      </c>
      <c r="K22" s="2104"/>
      <c r="L22" s="2104"/>
      <c r="M22" s="2105"/>
    </row>
    <row r="23" spans="1:34" ht="24" customHeight="1">
      <c r="A23" s="358"/>
      <c r="B23" s="2030" t="s">
        <v>1126</v>
      </c>
      <c r="C23" s="2030"/>
      <c r="D23" s="2053" t="s">
        <v>999</v>
      </c>
      <c r="E23" s="2053"/>
      <c r="F23" s="2053"/>
      <c r="G23" s="2053"/>
      <c r="H23" s="2028"/>
      <c r="I23" s="2029"/>
      <c r="J23" s="2100" t="s">
        <v>2325</v>
      </c>
      <c r="K23" s="2101"/>
      <c r="L23" s="2101"/>
      <c r="M23" s="2102"/>
    </row>
    <row r="24" spans="1:34" ht="108.4" customHeight="1">
      <c r="A24" s="358"/>
      <c r="B24" s="2095" t="s">
        <v>1051</v>
      </c>
      <c r="C24" s="2095"/>
      <c r="D24" s="2095"/>
      <c r="E24" s="2095"/>
      <c r="F24" s="2095"/>
      <c r="G24" s="2095"/>
      <c r="H24" s="2095"/>
      <c r="I24" s="2095"/>
      <c r="J24" s="2095"/>
      <c r="K24" s="2095"/>
      <c r="L24" s="2095"/>
      <c r="M24" s="2095"/>
    </row>
    <row r="25" spans="1:34" ht="25.7" customHeight="1">
      <c r="A25" s="358"/>
      <c r="B25" s="2019" t="s">
        <v>1001</v>
      </c>
      <c r="C25" s="2019"/>
      <c r="D25" s="2019"/>
      <c r="E25" s="2019"/>
      <c r="F25" s="2019"/>
      <c r="G25" s="2019"/>
      <c r="H25" s="2019"/>
      <c r="I25" s="2019"/>
      <c r="J25" s="2019"/>
      <c r="K25" s="2019"/>
      <c r="L25" s="2019"/>
      <c r="M25" s="2019"/>
      <c r="N25" s="352"/>
      <c r="O25" s="352"/>
      <c r="P25" s="352"/>
      <c r="Q25" s="352"/>
      <c r="R25" s="352"/>
      <c r="S25" s="352"/>
      <c r="T25" s="352"/>
      <c r="U25" s="352"/>
      <c r="V25" s="352"/>
      <c r="W25" s="352"/>
      <c r="X25" s="352"/>
      <c r="Y25" s="352"/>
      <c r="Z25" s="352"/>
      <c r="AA25" s="352"/>
      <c r="AB25" s="352"/>
      <c r="AC25" s="352"/>
      <c r="AD25" s="352"/>
      <c r="AE25" s="352"/>
      <c r="AF25" s="352"/>
      <c r="AG25" s="352"/>
      <c r="AH25" s="352"/>
    </row>
    <row r="26" spans="1:34" ht="20.100000000000001" customHeight="1">
      <c r="A26" s="358"/>
      <c r="B26" s="364"/>
      <c r="C26" s="364"/>
      <c r="D26" s="364"/>
      <c r="E26" s="364"/>
      <c r="F26" s="364"/>
      <c r="G26" s="364"/>
      <c r="H26" s="364"/>
      <c r="I26" s="364"/>
      <c r="J26" s="364"/>
      <c r="K26" s="364"/>
      <c r="L26" s="364"/>
      <c r="M26" s="364"/>
      <c r="N26" s="364"/>
      <c r="O26" s="352"/>
      <c r="P26" s="352"/>
      <c r="Q26" s="352"/>
      <c r="R26" s="352"/>
      <c r="S26" s="352"/>
      <c r="T26" s="352"/>
      <c r="U26" s="352"/>
      <c r="V26" s="352"/>
      <c r="W26" s="352"/>
      <c r="X26" s="352"/>
      <c r="Y26" s="352"/>
      <c r="Z26" s="352"/>
      <c r="AA26" s="352"/>
      <c r="AB26" s="352"/>
      <c r="AC26" s="352"/>
      <c r="AD26" s="352"/>
      <c r="AE26" s="352"/>
      <c r="AF26" s="352"/>
      <c r="AG26" s="352"/>
      <c r="AH26" s="352"/>
    </row>
    <row r="27" spans="1:34" s="349" customFormat="1" ht="22.5" customHeight="1">
      <c r="A27" s="354"/>
      <c r="B27" s="349" t="s">
        <v>1052</v>
      </c>
      <c r="M27" s="350"/>
      <c r="N27" s="350"/>
      <c r="Q27" s="363"/>
    </row>
    <row r="28" spans="1:34" ht="24" customHeight="1" thickBot="1">
      <c r="A28" s="358"/>
      <c r="B28" s="2031" t="s">
        <v>993</v>
      </c>
      <c r="C28" s="2031"/>
      <c r="D28" s="2063" t="s">
        <v>1053</v>
      </c>
      <c r="E28" s="2063"/>
      <c r="F28" s="2063"/>
      <c r="G28" s="2063"/>
      <c r="H28" s="2063" t="s">
        <v>993</v>
      </c>
      <c r="I28" s="2063"/>
      <c r="J28" s="2063" t="s">
        <v>1053</v>
      </c>
      <c r="K28" s="2063"/>
      <c r="L28" s="2063"/>
      <c r="M28" s="2063"/>
    </row>
    <row r="29" spans="1:34" ht="24" customHeight="1" thickTop="1">
      <c r="A29" s="358"/>
      <c r="B29" s="2020" t="s">
        <v>1126</v>
      </c>
      <c r="C29" s="2021"/>
      <c r="D29" s="2064" t="s">
        <v>1054</v>
      </c>
      <c r="E29" s="2064"/>
      <c r="F29" s="2064"/>
      <c r="G29" s="2064"/>
      <c r="H29" s="2030" t="s">
        <v>71</v>
      </c>
      <c r="I29" s="2030"/>
      <c r="J29" s="2052" t="s">
        <v>1055</v>
      </c>
      <c r="K29" s="2052"/>
      <c r="L29" s="2052"/>
      <c r="M29" s="2052"/>
    </row>
    <row r="30" spans="1:34" ht="23.85" customHeight="1">
      <c r="A30" s="358"/>
      <c r="B30" s="2030" t="s">
        <v>71</v>
      </c>
      <c r="C30" s="2030"/>
      <c r="D30" s="2053" t="s">
        <v>1056</v>
      </c>
      <c r="E30" s="2053"/>
      <c r="F30" s="2053"/>
      <c r="G30" s="2053"/>
      <c r="H30" s="2030" t="s">
        <v>71</v>
      </c>
      <c r="I30" s="2030"/>
      <c r="J30" s="2040" t="s">
        <v>1057</v>
      </c>
      <c r="K30" s="2040"/>
      <c r="L30" s="2040"/>
      <c r="M30" s="2040"/>
    </row>
    <row r="31" spans="1:34" ht="23.85" customHeight="1">
      <c r="A31" s="358"/>
      <c r="B31" s="2030" t="s">
        <v>1126</v>
      </c>
      <c r="C31" s="2030"/>
      <c r="D31" s="2053" t="s">
        <v>1058</v>
      </c>
      <c r="E31" s="2053"/>
      <c r="F31" s="2053"/>
      <c r="G31" s="2053"/>
      <c r="H31" s="2030" t="s">
        <v>71</v>
      </c>
      <c r="I31" s="2030"/>
      <c r="J31" s="2040" t="s">
        <v>1059</v>
      </c>
      <c r="K31" s="2040"/>
      <c r="L31" s="2040"/>
      <c r="M31" s="2040"/>
    </row>
    <row r="32" spans="1:34" ht="24" customHeight="1">
      <c r="A32" s="358"/>
      <c r="B32" s="2030" t="s">
        <v>1126</v>
      </c>
      <c r="C32" s="2030"/>
      <c r="D32" s="2053" t="s">
        <v>1060</v>
      </c>
      <c r="E32" s="2053"/>
      <c r="F32" s="2053"/>
      <c r="G32" s="2053"/>
      <c r="H32" s="2030" t="s">
        <v>1126</v>
      </c>
      <c r="I32" s="2030"/>
      <c r="J32" s="2040" t="s">
        <v>1061</v>
      </c>
      <c r="K32" s="2040"/>
      <c r="L32" s="2040"/>
      <c r="M32" s="2040"/>
    </row>
    <row r="33" spans="1:34" ht="24" customHeight="1">
      <c r="A33" s="358"/>
      <c r="B33" s="2030" t="s">
        <v>1126</v>
      </c>
      <c r="C33" s="2030"/>
      <c r="D33" s="2053" t="s">
        <v>1062</v>
      </c>
      <c r="E33" s="2053"/>
      <c r="F33" s="2053"/>
      <c r="G33" s="2053"/>
      <c r="H33" s="2026" t="s">
        <v>1126</v>
      </c>
      <c r="I33" s="2027"/>
      <c r="J33" s="2097" t="s">
        <v>2328</v>
      </c>
      <c r="K33" s="2098"/>
      <c r="L33" s="2098"/>
      <c r="M33" s="2099"/>
    </row>
    <row r="34" spans="1:34" ht="24" customHeight="1">
      <c r="A34" s="358"/>
      <c r="B34" s="2030" t="s">
        <v>71</v>
      </c>
      <c r="C34" s="2030"/>
      <c r="D34" s="2040" t="s">
        <v>1063</v>
      </c>
      <c r="E34" s="2040"/>
      <c r="F34" s="2040"/>
      <c r="G34" s="2040"/>
      <c r="H34" s="2028"/>
      <c r="I34" s="2029"/>
      <c r="J34" s="2100" t="s">
        <v>2327</v>
      </c>
      <c r="K34" s="2101"/>
      <c r="L34" s="2101"/>
      <c r="M34" s="2102"/>
    </row>
    <row r="35" spans="1:34" ht="20.100000000000001" customHeight="1">
      <c r="A35" s="358"/>
      <c r="B35" s="364"/>
      <c r="C35" s="364"/>
      <c r="D35" s="364"/>
      <c r="E35" s="364"/>
      <c r="F35" s="364"/>
      <c r="G35" s="364"/>
      <c r="H35" s="364"/>
      <c r="I35" s="364"/>
      <c r="J35" s="364"/>
      <c r="K35" s="364"/>
      <c r="L35" s="364"/>
      <c r="M35" s="364"/>
      <c r="N35" s="364"/>
      <c r="O35" s="352"/>
      <c r="P35" s="352"/>
      <c r="Q35" s="352"/>
      <c r="X35" s="352"/>
      <c r="Y35" s="352"/>
      <c r="Z35" s="352"/>
      <c r="AA35" s="352"/>
      <c r="AB35" s="352"/>
      <c r="AC35" s="352"/>
      <c r="AD35" s="352"/>
      <c r="AE35" s="352"/>
      <c r="AF35" s="352"/>
      <c r="AG35" s="352"/>
      <c r="AH35" s="352"/>
    </row>
    <row r="36" spans="1:34" s="349" customFormat="1" ht="22.5" customHeight="1">
      <c r="A36" s="354"/>
      <c r="B36" s="349" t="s">
        <v>1064</v>
      </c>
      <c r="M36" s="350"/>
      <c r="N36" s="350"/>
      <c r="Q36" s="363"/>
    </row>
    <row r="37" spans="1:34" ht="24" customHeight="1">
      <c r="A37" s="358"/>
      <c r="B37" s="2025" t="s">
        <v>1020</v>
      </c>
      <c r="C37" s="2025"/>
      <c r="D37" s="2025"/>
      <c r="E37" s="2025"/>
      <c r="F37" s="2025"/>
      <c r="G37" s="2025"/>
      <c r="H37" s="2025"/>
      <c r="I37" s="2025"/>
      <c r="J37" s="2025"/>
      <c r="K37" s="2025"/>
      <c r="L37" s="2025"/>
      <c r="M37" s="2025"/>
      <c r="N37" s="2025"/>
    </row>
    <row r="38" spans="1:34" ht="24" customHeight="1">
      <c r="A38" s="358"/>
      <c r="B38" s="2053" t="s">
        <v>950</v>
      </c>
      <c r="C38" s="2053"/>
      <c r="D38" s="2053"/>
      <c r="E38" s="2053"/>
      <c r="F38" s="2053"/>
      <c r="G38" s="2053"/>
      <c r="H38" s="369" t="s">
        <v>1021</v>
      </c>
      <c r="I38" s="369" t="s">
        <v>1022</v>
      </c>
      <c r="J38" s="369" t="s">
        <v>1023</v>
      </c>
      <c r="K38" s="369" t="s">
        <v>1024</v>
      </c>
      <c r="L38" s="369" t="s">
        <v>1025</v>
      </c>
      <c r="M38" s="369" t="s">
        <v>1026</v>
      </c>
      <c r="N38" s="369" t="s">
        <v>1027</v>
      </c>
    </row>
    <row r="39" spans="1:34" ht="23.85" customHeight="1">
      <c r="A39" s="358"/>
      <c r="B39" s="2025" t="s">
        <v>1065</v>
      </c>
      <c r="C39" s="2025"/>
      <c r="D39" s="2025"/>
      <c r="E39" s="2025"/>
      <c r="F39" s="2025"/>
      <c r="G39" s="2025"/>
      <c r="H39" s="1099" t="s">
        <v>71</v>
      </c>
      <c r="I39" s="1099" t="s">
        <v>1126</v>
      </c>
      <c r="J39" s="1099" t="s">
        <v>1126</v>
      </c>
      <c r="K39" s="1099" t="s">
        <v>71</v>
      </c>
      <c r="L39" s="1099" t="s">
        <v>71</v>
      </c>
      <c r="M39" s="1099" t="s">
        <v>71</v>
      </c>
      <c r="N39" s="1099" t="s">
        <v>71</v>
      </c>
    </row>
    <row r="40" spans="1:34" ht="24" customHeight="1">
      <c r="A40" s="358"/>
      <c r="B40" s="2025" t="s">
        <v>1066</v>
      </c>
      <c r="C40" s="2025"/>
      <c r="D40" s="2025"/>
      <c r="E40" s="2025"/>
      <c r="F40" s="2025"/>
      <c r="G40" s="2025"/>
      <c r="H40" s="1099" t="s">
        <v>1126</v>
      </c>
      <c r="I40" s="1099" t="s">
        <v>1126</v>
      </c>
      <c r="J40" s="1099" t="s">
        <v>1126</v>
      </c>
      <c r="K40" s="1099" t="s">
        <v>71</v>
      </c>
      <c r="L40" s="1099" t="s">
        <v>71</v>
      </c>
      <c r="M40" s="1099" t="s">
        <v>71</v>
      </c>
      <c r="N40" s="1099" t="s">
        <v>71</v>
      </c>
    </row>
    <row r="41" spans="1:34" ht="36.4" customHeight="1">
      <c r="A41" s="358"/>
      <c r="B41" s="2025" t="s">
        <v>1067</v>
      </c>
      <c r="C41" s="2025"/>
      <c r="D41" s="2025"/>
      <c r="E41" s="2025"/>
      <c r="F41" s="2025"/>
      <c r="G41" s="2025"/>
      <c r="H41" s="1099" t="s">
        <v>71</v>
      </c>
      <c r="I41" s="1099" t="s">
        <v>71</v>
      </c>
      <c r="J41" s="1099" t="s">
        <v>1126</v>
      </c>
      <c r="K41" s="1099" t="s">
        <v>71</v>
      </c>
      <c r="L41" s="1099" t="s">
        <v>71</v>
      </c>
      <c r="M41" s="1099" t="s">
        <v>71</v>
      </c>
      <c r="N41" s="1099" t="s">
        <v>71</v>
      </c>
    </row>
    <row r="42" spans="1:34" ht="24" customHeight="1">
      <c r="A42" s="358"/>
      <c r="B42" s="2025" t="s">
        <v>1068</v>
      </c>
      <c r="C42" s="2025"/>
      <c r="D42" s="2025"/>
      <c r="E42" s="2025"/>
      <c r="F42" s="2025"/>
      <c r="G42" s="2025"/>
      <c r="H42" s="373"/>
      <c r="I42" s="1099" t="s">
        <v>71</v>
      </c>
      <c r="J42" s="1099" t="s">
        <v>71</v>
      </c>
      <c r="K42" s="1099" t="s">
        <v>1126</v>
      </c>
      <c r="L42" s="1099" t="s">
        <v>1126</v>
      </c>
      <c r="M42" s="1099" t="s">
        <v>1126</v>
      </c>
      <c r="N42" s="373"/>
    </row>
    <row r="43" spans="1:34" ht="239.25" customHeight="1">
      <c r="A43" s="358"/>
      <c r="B43" s="2095" t="s">
        <v>1069</v>
      </c>
      <c r="C43" s="2095"/>
      <c r="D43" s="2095"/>
      <c r="E43" s="2095"/>
      <c r="F43" s="2095"/>
      <c r="G43" s="2095"/>
      <c r="H43" s="2095"/>
      <c r="I43" s="2095"/>
      <c r="J43" s="2095"/>
      <c r="K43" s="2095"/>
      <c r="L43" s="2095"/>
      <c r="M43" s="2095"/>
      <c r="N43" s="2095"/>
    </row>
    <row r="44" spans="1:34" ht="20.100000000000001" customHeight="1"/>
    <row r="45" spans="1:34" s="349" customFormat="1" ht="22.5" customHeight="1">
      <c r="A45" s="354"/>
      <c r="B45" s="349" t="s">
        <v>1070</v>
      </c>
      <c r="M45" s="363"/>
    </row>
    <row r="46" spans="1:34" ht="24" customHeight="1" thickBot="1">
      <c r="A46" s="358"/>
      <c r="B46" s="2031" t="s">
        <v>1071</v>
      </c>
      <c r="C46" s="2031"/>
      <c r="D46" s="2031" t="s">
        <v>1072</v>
      </c>
      <c r="E46" s="2031"/>
      <c r="F46" s="2031"/>
      <c r="G46" s="2031" t="s">
        <v>1073</v>
      </c>
      <c r="H46" s="2031"/>
      <c r="I46" s="2031"/>
      <c r="J46" s="2031" t="s">
        <v>1074</v>
      </c>
      <c r="K46" s="2031"/>
      <c r="L46" s="2031"/>
    </row>
    <row r="47" spans="1:34" ht="23.1" customHeight="1" thickTop="1">
      <c r="A47" s="358"/>
      <c r="B47" s="2064" t="s">
        <v>1075</v>
      </c>
      <c r="C47" s="2064"/>
      <c r="D47" s="2094" t="str">
        <f>別紙１④!K11</f>
        <v>丙川　三郎</v>
      </c>
      <c r="E47" s="2094"/>
      <c r="F47" s="2094"/>
      <c r="G47" s="2096" t="s">
        <v>1078</v>
      </c>
      <c r="H47" s="2096"/>
      <c r="I47" s="2096"/>
      <c r="J47" s="419" t="s">
        <v>1151</v>
      </c>
      <c r="K47" s="1103">
        <v>10</v>
      </c>
      <c r="L47" s="421" t="s">
        <v>77</v>
      </c>
    </row>
    <row r="48" spans="1:34" ht="23.1" customHeight="1">
      <c r="A48" s="358"/>
      <c r="B48" s="2053" t="s">
        <v>1077</v>
      </c>
      <c r="C48" s="2053"/>
      <c r="D48" s="2094" t="str">
        <f>別紙１④!K12</f>
        <v>丙川　三郎</v>
      </c>
      <c r="E48" s="2094"/>
      <c r="F48" s="2094"/>
      <c r="G48" s="2038" t="s">
        <v>1079</v>
      </c>
      <c r="H48" s="2038"/>
      <c r="I48" s="2038"/>
      <c r="J48" s="420" t="s">
        <v>1151</v>
      </c>
      <c r="K48" s="1104">
        <v>12</v>
      </c>
      <c r="L48" s="422" t="s">
        <v>77</v>
      </c>
    </row>
    <row r="49" spans="1:13" ht="23.1" customHeight="1">
      <c r="A49" s="358"/>
      <c r="B49" s="2053" t="s">
        <v>1080</v>
      </c>
      <c r="C49" s="2053"/>
      <c r="D49" s="2094" t="str">
        <f>別紙１④!K13</f>
        <v>乙山　次郎</v>
      </c>
      <c r="E49" s="2094"/>
      <c r="F49" s="2094"/>
      <c r="G49" s="2038" t="s">
        <v>1082</v>
      </c>
      <c r="H49" s="2038"/>
      <c r="I49" s="2038"/>
      <c r="J49" s="420" t="s">
        <v>1151</v>
      </c>
      <c r="K49" s="1104">
        <v>12</v>
      </c>
      <c r="L49" s="422" t="s">
        <v>77</v>
      </c>
    </row>
    <row r="50" spans="1:13" ht="23.1" customHeight="1">
      <c r="B50" s="2053" t="s">
        <v>1083</v>
      </c>
      <c r="C50" s="2053"/>
      <c r="D50" s="2094" t="str">
        <f>別紙１④!K14</f>
        <v>乙山　次郎</v>
      </c>
      <c r="E50" s="2094"/>
      <c r="F50" s="2094"/>
      <c r="G50" s="2038" t="s">
        <v>1084</v>
      </c>
      <c r="H50" s="2038"/>
      <c r="I50" s="2038"/>
      <c r="J50" s="420" t="s">
        <v>1151</v>
      </c>
      <c r="K50" s="1104">
        <v>10</v>
      </c>
      <c r="L50" s="422" t="s">
        <v>77</v>
      </c>
    </row>
    <row r="51" spans="1:13" ht="23.1" customHeight="1">
      <c r="B51" s="2053" t="s">
        <v>1085</v>
      </c>
      <c r="C51" s="2053"/>
      <c r="D51" s="2094" t="str">
        <f>別紙１④!K15</f>
        <v>甲田　太郎</v>
      </c>
      <c r="E51" s="2094"/>
      <c r="F51" s="2094"/>
      <c r="G51" s="2038" t="s">
        <v>1079</v>
      </c>
      <c r="H51" s="2038"/>
      <c r="I51" s="2038"/>
      <c r="J51" s="420" t="s">
        <v>1151</v>
      </c>
      <c r="K51" s="1104">
        <v>12</v>
      </c>
      <c r="L51" s="422" t="s">
        <v>77</v>
      </c>
    </row>
    <row r="52" spans="1:13" ht="23.1" customHeight="1">
      <c r="B52" s="2053" t="s">
        <v>1086</v>
      </c>
      <c r="C52" s="2053"/>
      <c r="D52" s="2094" t="str">
        <f>別紙１④!K16</f>
        <v>丙川　三郎</v>
      </c>
      <c r="E52" s="2094"/>
      <c r="F52" s="2094"/>
      <c r="G52" s="2038" t="s">
        <v>1082</v>
      </c>
      <c r="H52" s="2038"/>
      <c r="I52" s="2038"/>
      <c r="J52" s="420" t="s">
        <v>1151</v>
      </c>
      <c r="K52" s="1104">
        <v>10</v>
      </c>
      <c r="L52" s="422" t="s">
        <v>77</v>
      </c>
    </row>
    <row r="53" spans="1:13" ht="57" customHeight="1">
      <c r="B53" s="2019" t="s">
        <v>1087</v>
      </c>
      <c r="C53" s="2019"/>
      <c r="D53" s="2019"/>
      <c r="E53" s="2019"/>
      <c r="F53" s="2019"/>
      <c r="G53" s="2019"/>
      <c r="H53" s="2019"/>
      <c r="I53" s="2019"/>
      <c r="J53" s="2019"/>
      <c r="K53" s="2019"/>
      <c r="L53" s="2019"/>
    </row>
    <row r="54" spans="1:13" ht="20.100000000000001" customHeight="1"/>
    <row r="55" spans="1:13" s="349" customFormat="1" ht="22.5" customHeight="1">
      <c r="A55" s="354"/>
      <c r="B55" s="349" t="s">
        <v>1088</v>
      </c>
      <c r="M55" s="363"/>
    </row>
    <row r="56" spans="1:13" ht="119.65" customHeight="1">
      <c r="A56" s="358"/>
      <c r="B56" s="2042" t="s">
        <v>1089</v>
      </c>
      <c r="C56" s="2043"/>
      <c r="D56" s="2043"/>
      <c r="E56" s="2043"/>
      <c r="F56" s="2043"/>
      <c r="G56" s="2043"/>
      <c r="H56" s="2043"/>
      <c r="I56" s="2043"/>
      <c r="J56" s="2043"/>
      <c r="K56" s="2043"/>
      <c r="L56" s="2044"/>
    </row>
    <row r="57" spans="1:13" ht="238.5" customHeight="1">
      <c r="A57" s="358"/>
      <c r="B57" s="2091" t="s">
        <v>1090</v>
      </c>
      <c r="C57" s="2092"/>
      <c r="D57" s="2092"/>
      <c r="E57" s="2092"/>
      <c r="F57" s="2092"/>
      <c r="G57" s="2092"/>
      <c r="H57" s="2092"/>
      <c r="I57" s="2092"/>
      <c r="J57" s="2092"/>
      <c r="K57" s="2092"/>
      <c r="L57" s="2093"/>
    </row>
    <row r="58" spans="1:13" ht="20.100000000000001" customHeight="1"/>
  </sheetData>
  <mergeCells count="108">
    <mergeCell ref="B3:N3"/>
    <mergeCell ref="B6:M6"/>
    <mergeCell ref="B9:E10"/>
    <mergeCell ref="F9:G10"/>
    <mergeCell ref="H9:K9"/>
    <mergeCell ref="H10:I10"/>
    <mergeCell ref="J10:K10"/>
    <mergeCell ref="B13:E13"/>
    <mergeCell ref="F13:G13"/>
    <mergeCell ref="H13:I13"/>
    <mergeCell ref="J13:K13"/>
    <mergeCell ref="B14:E14"/>
    <mergeCell ref="F14:G14"/>
    <mergeCell ref="H14:I14"/>
    <mergeCell ref="J14:K14"/>
    <mergeCell ref="B15:E15"/>
    <mergeCell ref="F15:G15"/>
    <mergeCell ref="H15:I15"/>
    <mergeCell ref="J15:K15"/>
    <mergeCell ref="B11:E11"/>
    <mergeCell ref="F11:G11"/>
    <mergeCell ref="H11:I11"/>
    <mergeCell ref="J11:K11"/>
    <mergeCell ref="B12:E12"/>
    <mergeCell ref="F12:G12"/>
    <mergeCell ref="H12:I12"/>
    <mergeCell ref="J12:K12"/>
    <mergeCell ref="B16:K16"/>
    <mergeCell ref="B19:C19"/>
    <mergeCell ref="D19:G19"/>
    <mergeCell ref="H19:I19"/>
    <mergeCell ref="J19:M19"/>
    <mergeCell ref="B20:C20"/>
    <mergeCell ref="D20:G20"/>
    <mergeCell ref="H20:I20"/>
    <mergeCell ref="J20:M20"/>
    <mergeCell ref="B24:M24"/>
    <mergeCell ref="B25:M25"/>
    <mergeCell ref="B28:C28"/>
    <mergeCell ref="D28:G28"/>
    <mergeCell ref="H28:I28"/>
    <mergeCell ref="J28:M28"/>
    <mergeCell ref="B21:C21"/>
    <mergeCell ref="D21:G21"/>
    <mergeCell ref="H21:I21"/>
    <mergeCell ref="J21:M21"/>
    <mergeCell ref="B22:C22"/>
    <mergeCell ref="D22:G22"/>
    <mergeCell ref="H22:I23"/>
    <mergeCell ref="B23:C23"/>
    <mergeCell ref="D23:G23"/>
    <mergeCell ref="J22:M22"/>
    <mergeCell ref="J23:M23"/>
    <mergeCell ref="B31:C31"/>
    <mergeCell ref="D31:G31"/>
    <mergeCell ref="H31:I31"/>
    <mergeCell ref="J31:M31"/>
    <mergeCell ref="B32:C32"/>
    <mergeCell ref="D32:G32"/>
    <mergeCell ref="H32:I32"/>
    <mergeCell ref="J32:M32"/>
    <mergeCell ref="B29:C29"/>
    <mergeCell ref="D29:G29"/>
    <mergeCell ref="H29:I29"/>
    <mergeCell ref="J29:M29"/>
    <mergeCell ref="B30:C30"/>
    <mergeCell ref="D30:G30"/>
    <mergeCell ref="H30:I30"/>
    <mergeCell ref="J30:M30"/>
    <mergeCell ref="B37:N37"/>
    <mergeCell ref="B38:G38"/>
    <mergeCell ref="B39:G39"/>
    <mergeCell ref="B40:G40"/>
    <mergeCell ref="B41:G41"/>
    <mergeCell ref="B42:G42"/>
    <mergeCell ref="B33:C33"/>
    <mergeCell ref="D33:G33"/>
    <mergeCell ref="H33:I34"/>
    <mergeCell ref="B34:C34"/>
    <mergeCell ref="D34:G34"/>
    <mergeCell ref="J33:M33"/>
    <mergeCell ref="J34:M34"/>
    <mergeCell ref="B48:C48"/>
    <mergeCell ref="D48:F48"/>
    <mergeCell ref="G48:I48"/>
    <mergeCell ref="B49:C49"/>
    <mergeCell ref="D49:F49"/>
    <mergeCell ref="G49:I49"/>
    <mergeCell ref="B43:N43"/>
    <mergeCell ref="B46:C46"/>
    <mergeCell ref="D46:F46"/>
    <mergeCell ref="G46:I46"/>
    <mergeCell ref="J46:L46"/>
    <mergeCell ref="B47:C47"/>
    <mergeCell ref="D47:F47"/>
    <mergeCell ref="G47:I47"/>
    <mergeCell ref="B57:L57"/>
    <mergeCell ref="B52:C52"/>
    <mergeCell ref="D52:F52"/>
    <mergeCell ref="G52:I52"/>
    <mergeCell ref="B53:L53"/>
    <mergeCell ref="B56:L56"/>
    <mergeCell ref="B50:C50"/>
    <mergeCell ref="D50:F50"/>
    <mergeCell ref="G50:I50"/>
    <mergeCell ref="B51:C51"/>
    <mergeCell ref="D51:F51"/>
    <mergeCell ref="G51:I51"/>
  </mergeCells>
  <phoneticPr fontId="3"/>
  <dataValidations count="1">
    <dataValidation type="list" allowBlank="1" showInputMessage="1" showErrorMessage="1" prompt="該当する場合「○」を記載" sqref="I42:M42 B20:C23 H20:I23 C30:C34 B29:B34 H29:I34 H39:N41 H12:K14" xr:uid="{BE07CF67-9FFB-4F10-A046-CE7152E2D16F}">
      <formula1>"　,○,"</formula1>
    </dataValidation>
  </dataValidations>
  <printOptions horizontalCentered="1"/>
  <pageMargins left="0.59055118110236227" right="0.31496062992125984" top="0.55118110236220474" bottom="0.15748031496062992" header="0.31496062992125984" footer="0.31496062992125984"/>
  <pageSetup paperSize="9" scale="74" fitToHeight="0" orientation="portrait" r:id="rId1"/>
  <rowBreaks count="1" manualBreakCount="1">
    <brk id="35"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2592-7A1D-41A8-BA83-F0D23CD0EA1A}">
  <sheetPr>
    <tabColor theme="7" tint="0.79998168889431442"/>
    <pageSetUpPr fitToPage="1"/>
  </sheetPr>
  <dimension ref="A2:AH45"/>
  <sheetViews>
    <sheetView view="pageBreakPreview" zoomScaleNormal="100" zoomScaleSheetLayoutView="100" workbookViewId="0">
      <selection activeCell="F37" sqref="F37"/>
    </sheetView>
  </sheetViews>
  <sheetFormatPr defaultColWidth="4.125" defaultRowHeight="18" customHeight="1"/>
  <cols>
    <col min="1" max="1" width="1.875" style="351" customWidth="1"/>
    <col min="2" max="14" width="9.625" style="351" customWidth="1"/>
    <col min="15" max="15" width="2.625" style="351" customWidth="1"/>
    <col min="16" max="16" width="5.875" style="351" customWidth="1"/>
    <col min="17" max="122" width="4.625" style="351" customWidth="1"/>
    <col min="123" max="255" width="8.625" style="351" customWidth="1"/>
    <col min="256" max="16384" width="4.125" style="351"/>
  </cols>
  <sheetData>
    <row r="2" spans="1:34" ht="19.7" customHeight="1">
      <c r="A2" s="354" t="s">
        <v>1091</v>
      </c>
      <c r="B2" s="355"/>
      <c r="C2" s="355"/>
      <c r="D2" s="355"/>
      <c r="E2" s="355"/>
      <c r="F2" s="355"/>
      <c r="G2" s="355"/>
      <c r="H2" s="355"/>
      <c r="I2" s="355"/>
    </row>
    <row r="3" spans="1:34" ht="23.25" customHeight="1">
      <c r="A3" s="358"/>
      <c r="B3" s="2075" t="s">
        <v>1092</v>
      </c>
      <c r="C3" s="2075"/>
      <c r="D3" s="2075"/>
      <c r="E3" s="2075"/>
      <c r="F3" s="2075"/>
      <c r="G3" s="2075"/>
      <c r="H3" s="2075"/>
      <c r="I3" s="2075"/>
      <c r="J3" s="2075"/>
      <c r="K3" s="2075"/>
      <c r="L3" s="2075"/>
      <c r="M3" s="2075"/>
      <c r="N3" s="2075"/>
      <c r="O3" s="352"/>
      <c r="P3" s="352"/>
      <c r="Q3" s="352"/>
      <c r="R3" s="352"/>
      <c r="S3" s="352"/>
      <c r="T3" s="352"/>
      <c r="U3" s="352"/>
      <c r="V3" s="352"/>
      <c r="W3" s="352"/>
      <c r="X3" s="352"/>
      <c r="Y3" s="352"/>
      <c r="Z3" s="352"/>
      <c r="AA3" s="352"/>
      <c r="AB3" s="352"/>
      <c r="AC3" s="352"/>
      <c r="AD3" s="352"/>
      <c r="AE3" s="352"/>
      <c r="AF3" s="352"/>
      <c r="AG3" s="352"/>
      <c r="AH3" s="352"/>
    </row>
    <row r="4" spans="1:34" ht="20.100000000000001" customHeight="1">
      <c r="A4" s="358"/>
      <c r="B4" s="359"/>
      <c r="C4" s="359"/>
      <c r="D4" s="360"/>
      <c r="E4" s="360"/>
      <c r="F4" s="360"/>
      <c r="G4" s="360"/>
      <c r="H4" s="361"/>
      <c r="I4" s="361"/>
      <c r="J4" s="360"/>
      <c r="K4" s="360"/>
      <c r="L4" s="360"/>
      <c r="M4" s="362"/>
    </row>
    <row r="5" spans="1:34" ht="20.25" customHeight="1">
      <c r="A5" s="354"/>
      <c r="B5" s="349" t="s">
        <v>1093</v>
      </c>
      <c r="C5" s="349"/>
      <c r="F5" s="356"/>
      <c r="G5" s="356"/>
      <c r="H5" s="357"/>
      <c r="I5" s="357"/>
    </row>
    <row r="6" spans="1:34" ht="20.100000000000001" customHeight="1">
      <c r="A6" s="358"/>
      <c r="B6" s="2120" t="s">
        <v>1094</v>
      </c>
      <c r="C6" s="2120"/>
      <c r="D6" s="2120"/>
      <c r="E6" s="2120"/>
      <c r="F6" s="2120"/>
      <c r="G6" s="2120"/>
      <c r="H6" s="361"/>
      <c r="I6" s="361"/>
      <c r="J6" s="360"/>
      <c r="K6" s="360"/>
      <c r="L6" s="360"/>
      <c r="M6" s="362"/>
    </row>
    <row r="7" spans="1:34" s="349" customFormat="1" ht="22.5" customHeight="1">
      <c r="A7" s="354"/>
      <c r="B7" s="349" t="s">
        <v>1095</v>
      </c>
      <c r="M7" s="350"/>
      <c r="N7" s="350"/>
      <c r="Q7" s="363"/>
    </row>
    <row r="8" spans="1:34" ht="24" customHeight="1" thickBot="1">
      <c r="A8" s="358"/>
      <c r="B8" s="2121" t="s">
        <v>1096</v>
      </c>
      <c r="C8" s="2121"/>
      <c r="D8" s="2121"/>
      <c r="E8" s="2121"/>
      <c r="F8" s="2122" t="s">
        <v>1097</v>
      </c>
      <c r="G8" s="2122"/>
      <c r="H8" s="2122"/>
      <c r="I8" s="2122"/>
      <c r="J8" s="2122"/>
      <c r="K8" s="2122"/>
    </row>
    <row r="9" spans="1:34" ht="25.15" customHeight="1" thickTop="1">
      <c r="A9" s="358"/>
      <c r="B9" s="2123" t="s">
        <v>1098</v>
      </c>
      <c r="C9" s="2123"/>
      <c r="D9" s="2123"/>
      <c r="E9" s="2123"/>
      <c r="F9" s="2096" t="s">
        <v>1099</v>
      </c>
      <c r="G9" s="2096"/>
      <c r="H9" s="2096"/>
      <c r="I9" s="2096"/>
      <c r="J9" s="2096"/>
      <c r="K9" s="2096"/>
    </row>
    <row r="10" spans="1:34" ht="25.15" customHeight="1">
      <c r="A10" s="358"/>
      <c r="B10" s="2124"/>
      <c r="C10" s="2124"/>
      <c r="D10" s="2124"/>
      <c r="E10" s="2124"/>
      <c r="F10" s="2038" t="s">
        <v>1100</v>
      </c>
      <c r="G10" s="2038"/>
      <c r="H10" s="2038"/>
      <c r="I10" s="2038"/>
      <c r="J10" s="2038"/>
      <c r="K10" s="2038"/>
    </row>
    <row r="11" spans="1:34" ht="25.15" customHeight="1">
      <c r="A11" s="358"/>
      <c r="B11" s="2124"/>
      <c r="C11" s="2124"/>
      <c r="D11" s="2124"/>
      <c r="E11" s="2124"/>
      <c r="F11" s="2038" t="s">
        <v>1101</v>
      </c>
      <c r="G11" s="2038"/>
      <c r="H11" s="2038"/>
      <c r="I11" s="2038"/>
      <c r="J11" s="2038"/>
      <c r="K11" s="2038"/>
    </row>
    <row r="12" spans="1:34" ht="25.15" customHeight="1">
      <c r="A12" s="358"/>
      <c r="B12" s="2124"/>
      <c r="C12" s="2124"/>
      <c r="D12" s="2124"/>
      <c r="E12" s="2124"/>
      <c r="F12" s="2038" t="s">
        <v>1102</v>
      </c>
      <c r="G12" s="2038"/>
      <c r="H12" s="2038"/>
      <c r="I12" s="2038"/>
      <c r="J12" s="2038"/>
      <c r="K12" s="2038"/>
    </row>
    <row r="13" spans="1:34" ht="25.15" customHeight="1">
      <c r="A13" s="358"/>
      <c r="B13" s="2124" t="s">
        <v>1103</v>
      </c>
      <c r="C13" s="2124"/>
      <c r="D13" s="2124"/>
      <c r="E13" s="2124"/>
      <c r="F13" s="2038" t="s">
        <v>1104</v>
      </c>
      <c r="G13" s="2038"/>
      <c r="H13" s="2038"/>
      <c r="I13" s="2038"/>
      <c r="J13" s="2038"/>
      <c r="K13" s="2038"/>
    </row>
    <row r="14" spans="1:34" ht="25.15" customHeight="1">
      <c r="A14" s="358"/>
      <c r="B14" s="2124"/>
      <c r="C14" s="2124"/>
      <c r="D14" s="2124"/>
      <c r="E14" s="2124"/>
      <c r="F14" s="2038"/>
      <c r="G14" s="2038"/>
      <c r="H14" s="2038"/>
      <c r="I14" s="2038"/>
      <c r="J14" s="2038"/>
      <c r="K14" s="2038"/>
    </row>
    <row r="15" spans="1:34" ht="25.15" customHeight="1">
      <c r="A15" s="358"/>
      <c r="B15" s="2124"/>
      <c r="C15" s="2124"/>
      <c r="D15" s="2124"/>
      <c r="E15" s="2124"/>
      <c r="F15" s="2038"/>
      <c r="G15" s="2038"/>
      <c r="H15" s="2038"/>
      <c r="I15" s="2038"/>
      <c r="J15" s="2038"/>
      <c r="K15" s="2038"/>
    </row>
    <row r="16" spans="1:34" ht="25.15" customHeight="1">
      <c r="A16" s="358"/>
      <c r="B16" s="2124"/>
      <c r="C16" s="2124"/>
      <c r="D16" s="2124"/>
      <c r="E16" s="2124"/>
      <c r="F16" s="2038"/>
      <c r="G16" s="2038"/>
      <c r="H16" s="2038"/>
      <c r="I16" s="2038"/>
      <c r="J16" s="2038"/>
      <c r="K16" s="2038"/>
    </row>
    <row r="17" spans="1:34" ht="62.1" customHeight="1">
      <c r="A17" s="358"/>
      <c r="B17" s="2075" t="s">
        <v>1105</v>
      </c>
      <c r="C17" s="2075"/>
      <c r="D17" s="2075"/>
      <c r="E17" s="2075"/>
      <c r="F17" s="2075"/>
      <c r="G17" s="2075"/>
      <c r="H17" s="2075"/>
      <c r="I17" s="2075"/>
      <c r="J17" s="2075"/>
      <c r="K17" s="2075"/>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row>
    <row r="18" spans="1:34" ht="20.100000000000001" customHeight="1">
      <c r="A18" s="358"/>
      <c r="B18" s="364"/>
      <c r="C18" s="364"/>
      <c r="D18" s="364"/>
      <c r="E18" s="364"/>
      <c r="F18" s="364"/>
      <c r="G18" s="364"/>
      <c r="H18" s="364"/>
      <c r="I18" s="364"/>
      <c r="J18" s="364"/>
      <c r="K18" s="364"/>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row>
    <row r="19" spans="1:34" s="349" customFormat="1" ht="22.5" customHeight="1">
      <c r="A19" s="354"/>
      <c r="B19" s="349" t="s">
        <v>1106</v>
      </c>
      <c r="M19" s="350"/>
      <c r="N19" s="350"/>
      <c r="Q19" s="363"/>
    </row>
    <row r="20" spans="1:34" ht="24" customHeight="1" thickBot="1">
      <c r="A20" s="358"/>
      <c r="B20" s="2031" t="s">
        <v>1107</v>
      </c>
      <c r="C20" s="2031"/>
      <c r="D20" s="2031"/>
      <c r="E20" s="2031"/>
      <c r="F20" s="2031"/>
      <c r="G20" s="2063" t="s">
        <v>1108</v>
      </c>
      <c r="H20" s="2063"/>
      <c r="I20" s="2063"/>
      <c r="J20" s="2063"/>
    </row>
    <row r="21" spans="1:34" ht="25.15" customHeight="1" thickTop="1">
      <c r="A21" s="358"/>
      <c r="B21" s="2024" t="s">
        <v>1098</v>
      </c>
      <c r="C21" s="2024"/>
      <c r="D21" s="2024"/>
      <c r="E21" s="2024"/>
      <c r="F21" s="2024"/>
      <c r="G21" s="2118">
        <f>COUNTIF(別紙１③!H7:H500,"L")</f>
        <v>2</v>
      </c>
      <c r="H21" s="2118"/>
      <c r="I21" s="2118"/>
      <c r="J21" s="2118"/>
    </row>
    <row r="22" spans="1:34" ht="25.15" customHeight="1">
      <c r="A22" s="358"/>
      <c r="B22" s="2025" t="s">
        <v>1109</v>
      </c>
      <c r="C22" s="2025"/>
      <c r="D22" s="2025"/>
      <c r="E22" s="2025"/>
      <c r="F22" s="2025"/>
      <c r="G22" s="2119">
        <v>5</v>
      </c>
      <c r="H22" s="2119"/>
      <c r="I22" s="2119"/>
      <c r="J22" s="2119"/>
    </row>
    <row r="23" spans="1:34" ht="25.15" customHeight="1">
      <c r="A23" s="358"/>
      <c r="B23" s="2025" t="s">
        <v>1110</v>
      </c>
      <c r="C23" s="2025"/>
      <c r="D23" s="2025"/>
      <c r="E23" s="2025"/>
      <c r="F23" s="2025"/>
      <c r="G23" s="2117">
        <f>SUM(G21:J22)</f>
        <v>7</v>
      </c>
      <c r="H23" s="2117"/>
      <c r="I23" s="2117"/>
      <c r="J23" s="2117"/>
    </row>
    <row r="24" spans="1:34" ht="23.25" customHeight="1">
      <c r="A24" s="358"/>
      <c r="B24" s="372" t="s">
        <v>1134</v>
      </c>
      <c r="C24" s="372"/>
      <c r="D24" s="372"/>
      <c r="E24" s="372"/>
      <c r="F24" s="372"/>
      <c r="G24" s="372"/>
      <c r="H24" s="372"/>
      <c r="I24" s="372"/>
      <c r="J24" s="372"/>
      <c r="L24" s="376">
        <f>COUNTIF(別紙１③!H7:H500,"A")+COUNTIF(別紙１③!H7:H500,"B")+COUNTIF(別紙１③!H7:H500,"L")+G22</f>
        <v>16</v>
      </c>
    </row>
    <row r="25" spans="1:34" ht="22.5" customHeight="1">
      <c r="A25" s="358"/>
      <c r="B25" s="372" t="s">
        <v>1132</v>
      </c>
      <c r="C25" s="375"/>
      <c r="D25" s="375"/>
      <c r="E25" s="377">
        <f>ROUNDDOWN((G23/L24)*100,0)</f>
        <v>43</v>
      </c>
      <c r="F25" s="378" t="s">
        <v>1138</v>
      </c>
      <c r="G25" s="372" t="s">
        <v>1133</v>
      </c>
      <c r="H25" s="374"/>
      <c r="I25" s="374"/>
      <c r="J25" s="374"/>
    </row>
    <row r="26" spans="1:34" ht="13.5" customHeight="1">
      <c r="A26" s="358"/>
      <c r="B26" s="372"/>
      <c r="C26" s="375"/>
      <c r="D26" s="375"/>
      <c r="E26" s="375"/>
      <c r="F26" s="372"/>
      <c r="G26" s="372"/>
      <c r="H26" s="374"/>
      <c r="I26" s="374"/>
      <c r="J26" s="374"/>
    </row>
    <row r="27" spans="1:34" ht="102" customHeight="1">
      <c r="A27" s="358"/>
      <c r="B27" s="2075" t="s">
        <v>1111</v>
      </c>
      <c r="C27" s="2075"/>
      <c r="D27" s="2075"/>
      <c r="E27" s="2075"/>
      <c r="F27" s="2075"/>
      <c r="G27" s="2075"/>
      <c r="H27" s="2075"/>
      <c r="I27" s="2075"/>
      <c r="J27" s="2075"/>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row>
    <row r="28" spans="1:34" ht="20.100000000000001" customHeight="1">
      <c r="A28" s="358"/>
      <c r="B28" s="364"/>
      <c r="C28" s="364"/>
      <c r="D28" s="364"/>
      <c r="E28" s="364"/>
      <c r="F28" s="364"/>
      <c r="G28" s="364"/>
      <c r="H28" s="364"/>
      <c r="I28" s="364"/>
      <c r="J28" s="364"/>
      <c r="K28" s="364"/>
      <c r="L28" s="364"/>
      <c r="M28" s="364"/>
      <c r="N28" s="364"/>
      <c r="O28" s="352"/>
      <c r="P28" s="352"/>
      <c r="Q28" s="352"/>
      <c r="R28" s="352"/>
      <c r="S28" s="352"/>
      <c r="T28" s="352"/>
      <c r="U28" s="352"/>
      <c r="V28" s="352"/>
      <c r="W28" s="352"/>
      <c r="X28" s="352"/>
      <c r="Y28" s="352"/>
      <c r="Z28" s="352"/>
      <c r="AA28" s="352"/>
      <c r="AB28" s="352"/>
      <c r="AC28" s="352"/>
      <c r="AD28" s="352"/>
      <c r="AE28" s="352"/>
      <c r="AF28" s="352"/>
      <c r="AG28" s="352"/>
      <c r="AH28" s="352"/>
    </row>
    <row r="29" spans="1:34" s="349" customFormat="1" ht="22.5" customHeight="1">
      <c r="A29" s="354"/>
      <c r="B29" s="349" t="s">
        <v>1112</v>
      </c>
      <c r="M29" s="350"/>
      <c r="N29" s="350"/>
      <c r="Q29" s="363"/>
    </row>
    <row r="30" spans="1:34" ht="24" customHeight="1" thickBot="1">
      <c r="A30" s="358"/>
      <c r="B30" s="2031" t="s">
        <v>993</v>
      </c>
      <c r="C30" s="2031"/>
      <c r="D30" s="2063"/>
      <c r="E30" s="2063"/>
      <c r="F30" s="2063"/>
      <c r="G30" s="2063"/>
      <c r="H30" s="2063" t="s">
        <v>993</v>
      </c>
      <c r="I30" s="2063"/>
      <c r="J30" s="2063"/>
      <c r="K30" s="2063"/>
      <c r="L30" s="2063"/>
      <c r="M30" s="2063"/>
    </row>
    <row r="31" spans="1:34" ht="23.85" customHeight="1" thickTop="1">
      <c r="A31" s="358"/>
      <c r="B31" s="2020" t="s">
        <v>1126</v>
      </c>
      <c r="C31" s="2021"/>
      <c r="D31" s="2114" t="s">
        <v>1113</v>
      </c>
      <c r="E31" s="2114"/>
      <c r="F31" s="2114"/>
      <c r="G31" s="2114"/>
      <c r="H31" s="2030" t="s">
        <v>71</v>
      </c>
      <c r="I31" s="2030"/>
      <c r="J31" s="2115" t="s">
        <v>1114</v>
      </c>
      <c r="K31" s="2115"/>
      <c r="L31" s="2115"/>
      <c r="M31" s="2115"/>
    </row>
    <row r="32" spans="1:34" ht="24" customHeight="1">
      <c r="A32" s="358"/>
      <c r="B32" s="2030" t="s">
        <v>1126</v>
      </c>
      <c r="C32" s="2030"/>
      <c r="D32" s="2116" t="s">
        <v>1115</v>
      </c>
      <c r="E32" s="2116"/>
      <c r="F32" s="2116"/>
      <c r="G32" s="2116"/>
      <c r="H32" s="2026" t="s">
        <v>1126</v>
      </c>
      <c r="I32" s="2027"/>
      <c r="J32" s="2097" t="s">
        <v>2330</v>
      </c>
      <c r="K32" s="2098"/>
      <c r="L32" s="2098"/>
      <c r="M32" s="2099"/>
    </row>
    <row r="33" spans="1:34" ht="24" customHeight="1">
      <c r="A33" s="358"/>
      <c r="B33" s="2030" t="s">
        <v>71</v>
      </c>
      <c r="C33" s="2030"/>
      <c r="D33" s="2116" t="s">
        <v>1116</v>
      </c>
      <c r="E33" s="2116"/>
      <c r="F33" s="2116"/>
      <c r="G33" s="2116"/>
      <c r="H33" s="2028"/>
      <c r="I33" s="2029"/>
      <c r="J33" s="2100" t="s">
        <v>2329</v>
      </c>
      <c r="K33" s="2101"/>
      <c r="L33" s="2101"/>
      <c r="M33" s="2102"/>
    </row>
    <row r="34" spans="1:34" ht="75.2" customHeight="1">
      <c r="A34" s="358"/>
      <c r="B34" s="2095" t="s">
        <v>1117</v>
      </c>
      <c r="C34" s="2095"/>
      <c r="D34" s="2095"/>
      <c r="E34" s="2095"/>
      <c r="F34" s="2095"/>
      <c r="G34" s="2095"/>
      <c r="H34" s="2095"/>
      <c r="I34" s="2095"/>
      <c r="J34" s="2095"/>
      <c r="K34" s="2095"/>
      <c r="L34" s="2095"/>
      <c r="M34" s="2095"/>
    </row>
    <row r="35" spans="1:34" ht="40.15" customHeight="1">
      <c r="A35" s="358"/>
      <c r="B35" s="2019" t="s">
        <v>1001</v>
      </c>
      <c r="C35" s="2019"/>
      <c r="D35" s="2019"/>
      <c r="E35" s="2019"/>
      <c r="F35" s="2019"/>
      <c r="G35" s="2019"/>
      <c r="H35" s="2019"/>
      <c r="I35" s="2019"/>
      <c r="J35" s="2019"/>
      <c r="K35" s="2019"/>
      <c r="L35" s="2019"/>
      <c r="M35" s="2019"/>
      <c r="N35" s="352"/>
      <c r="O35" s="352"/>
      <c r="P35" s="352"/>
      <c r="Q35" s="352"/>
      <c r="R35" s="352"/>
      <c r="S35" s="352"/>
      <c r="T35" s="352"/>
      <c r="U35" s="352"/>
      <c r="V35" s="352"/>
      <c r="W35" s="352"/>
      <c r="X35" s="352"/>
      <c r="Y35" s="352"/>
      <c r="Z35" s="352"/>
      <c r="AA35" s="352"/>
      <c r="AB35" s="352"/>
      <c r="AC35" s="352"/>
      <c r="AD35" s="352"/>
      <c r="AE35" s="352"/>
      <c r="AF35" s="352"/>
      <c r="AG35" s="352"/>
      <c r="AH35" s="352"/>
    </row>
    <row r="36" spans="1:34" ht="20.100000000000001" customHeight="1">
      <c r="A36" s="358"/>
      <c r="B36" s="364"/>
      <c r="C36" s="364"/>
      <c r="D36" s="364"/>
      <c r="E36" s="364"/>
      <c r="F36" s="364"/>
      <c r="G36" s="364"/>
      <c r="H36" s="364"/>
      <c r="I36" s="364"/>
      <c r="J36" s="364"/>
      <c r="K36" s="364"/>
      <c r="L36" s="364"/>
      <c r="M36" s="364"/>
      <c r="N36" s="364"/>
      <c r="O36" s="352"/>
      <c r="P36" s="352"/>
      <c r="Q36" s="352"/>
      <c r="R36" s="352"/>
      <c r="S36" s="352"/>
      <c r="T36" s="352"/>
      <c r="U36" s="352"/>
      <c r="V36" s="352"/>
      <c r="W36" s="352"/>
      <c r="X36" s="352"/>
      <c r="Y36" s="352"/>
      <c r="Z36" s="352"/>
      <c r="AA36" s="352"/>
      <c r="AB36" s="352"/>
      <c r="AC36" s="352"/>
      <c r="AD36" s="352"/>
      <c r="AE36" s="352"/>
      <c r="AF36" s="352"/>
      <c r="AG36" s="352"/>
      <c r="AH36" s="352"/>
    </row>
    <row r="37" spans="1:34" s="349" customFormat="1" ht="22.5" customHeight="1">
      <c r="A37" s="354"/>
      <c r="B37" s="349" t="s">
        <v>1118</v>
      </c>
      <c r="M37" s="350"/>
      <c r="N37" s="350"/>
      <c r="Q37" s="363"/>
    </row>
    <row r="38" spans="1:34" ht="24" customHeight="1" thickBot="1">
      <c r="A38" s="358"/>
      <c r="B38" s="2031" t="s">
        <v>993</v>
      </c>
      <c r="C38" s="2031"/>
      <c r="D38" s="2063" t="s">
        <v>1119</v>
      </c>
      <c r="E38" s="2063"/>
      <c r="F38" s="2063"/>
      <c r="G38" s="2063"/>
      <c r="H38" s="2063" t="s">
        <v>993</v>
      </c>
      <c r="I38" s="2063"/>
      <c r="J38" s="2063" t="s">
        <v>1119</v>
      </c>
      <c r="K38" s="2063"/>
      <c r="L38" s="2063"/>
      <c r="M38" s="2063"/>
    </row>
    <row r="39" spans="1:34" ht="24" customHeight="1" thickTop="1">
      <c r="A39" s="358"/>
      <c r="B39" s="2020" t="s">
        <v>1126</v>
      </c>
      <c r="C39" s="2021"/>
      <c r="D39" s="2064" t="s">
        <v>1120</v>
      </c>
      <c r="E39" s="2064"/>
      <c r="F39" s="2064"/>
      <c r="G39" s="2064"/>
      <c r="H39" s="2030" t="s">
        <v>71</v>
      </c>
      <c r="I39" s="2030"/>
      <c r="J39" s="2052" t="s">
        <v>1121</v>
      </c>
      <c r="K39" s="2052"/>
      <c r="L39" s="2052"/>
      <c r="M39" s="2052"/>
    </row>
    <row r="40" spans="1:34" ht="23.85" customHeight="1">
      <c r="A40" s="358"/>
      <c r="B40" s="2030" t="s">
        <v>1126</v>
      </c>
      <c r="C40" s="2030"/>
      <c r="D40" s="2053" t="s">
        <v>1007</v>
      </c>
      <c r="E40" s="2053"/>
      <c r="F40" s="2053"/>
      <c r="G40" s="2053"/>
      <c r="H40" s="2030" t="s">
        <v>1126</v>
      </c>
      <c r="I40" s="2030"/>
      <c r="J40" s="2040" t="s">
        <v>1122</v>
      </c>
      <c r="K40" s="2040"/>
      <c r="L40" s="2040"/>
      <c r="M40" s="2040"/>
    </row>
    <row r="41" spans="1:34" ht="23.85" customHeight="1">
      <c r="A41" s="358"/>
      <c r="B41" s="2030" t="s">
        <v>71</v>
      </c>
      <c r="C41" s="2030"/>
      <c r="D41" s="2053" t="s">
        <v>1009</v>
      </c>
      <c r="E41" s="2053"/>
      <c r="F41" s="2053"/>
      <c r="G41" s="2053"/>
      <c r="H41" s="2026" t="s">
        <v>1126</v>
      </c>
      <c r="I41" s="2027"/>
      <c r="J41" s="2097" t="s">
        <v>2330</v>
      </c>
      <c r="K41" s="2098"/>
      <c r="L41" s="2098"/>
      <c r="M41" s="2099"/>
    </row>
    <row r="42" spans="1:34" ht="24" customHeight="1">
      <c r="A42" s="358"/>
      <c r="B42" s="2030" t="s">
        <v>1126</v>
      </c>
      <c r="C42" s="2030"/>
      <c r="D42" s="2053" t="s">
        <v>1123</v>
      </c>
      <c r="E42" s="2053"/>
      <c r="F42" s="2053"/>
      <c r="G42" s="2053"/>
      <c r="H42" s="2022"/>
      <c r="I42" s="2023"/>
      <c r="J42" s="2111" t="s">
        <v>2331</v>
      </c>
      <c r="K42" s="2112"/>
      <c r="L42" s="2112"/>
      <c r="M42" s="2113"/>
    </row>
    <row r="43" spans="1:34" ht="24" customHeight="1">
      <c r="A43" s="358"/>
      <c r="B43" s="2030" t="s">
        <v>71</v>
      </c>
      <c r="C43" s="2030"/>
      <c r="D43" s="2053" t="s">
        <v>1124</v>
      </c>
      <c r="E43" s="2053"/>
      <c r="F43" s="2053"/>
      <c r="G43" s="2053"/>
      <c r="H43" s="2028"/>
      <c r="I43" s="2029"/>
      <c r="J43" s="2100"/>
      <c r="K43" s="2101"/>
      <c r="L43" s="2101"/>
      <c r="M43" s="2102"/>
    </row>
    <row r="44" spans="1:34" ht="250.5" customHeight="1">
      <c r="A44" s="358"/>
      <c r="B44" s="2109" t="s">
        <v>1125</v>
      </c>
      <c r="C44" s="2110"/>
      <c r="D44" s="2110"/>
      <c r="E44" s="2110"/>
      <c r="F44" s="2110"/>
      <c r="G44" s="2110"/>
      <c r="H44" s="2110"/>
      <c r="I44" s="2110"/>
      <c r="J44" s="2110"/>
      <c r="K44" s="2110"/>
      <c r="L44" s="2110"/>
      <c r="M44" s="2110"/>
    </row>
    <row r="45" spans="1:34" ht="20.100000000000001" customHeight="1"/>
  </sheetData>
  <mergeCells count="63">
    <mergeCell ref="B17:K17"/>
    <mergeCell ref="B3:N3"/>
    <mergeCell ref="B6:G6"/>
    <mergeCell ref="B8:E8"/>
    <mergeCell ref="F8:K8"/>
    <mergeCell ref="B9:E12"/>
    <mergeCell ref="F9:K9"/>
    <mergeCell ref="F10:K10"/>
    <mergeCell ref="F11:K11"/>
    <mergeCell ref="F12:K12"/>
    <mergeCell ref="B13:E16"/>
    <mergeCell ref="F13:K13"/>
    <mergeCell ref="F14:K14"/>
    <mergeCell ref="F15:K15"/>
    <mergeCell ref="F16:K16"/>
    <mergeCell ref="B20:F20"/>
    <mergeCell ref="G20:J20"/>
    <mergeCell ref="B21:F21"/>
    <mergeCell ref="G21:J21"/>
    <mergeCell ref="B22:F22"/>
    <mergeCell ref="G22:J22"/>
    <mergeCell ref="B23:F23"/>
    <mergeCell ref="G23:J23"/>
    <mergeCell ref="B27:J27"/>
    <mergeCell ref="B30:C30"/>
    <mergeCell ref="D30:G30"/>
    <mergeCell ref="H30:I30"/>
    <mergeCell ref="J30:M30"/>
    <mergeCell ref="B31:C31"/>
    <mergeCell ref="D31:G31"/>
    <mergeCell ref="H31:I31"/>
    <mergeCell ref="J31:M31"/>
    <mergeCell ref="B32:C32"/>
    <mergeCell ref="D32:G32"/>
    <mergeCell ref="H32:I33"/>
    <mergeCell ref="B33:C33"/>
    <mergeCell ref="D33:G33"/>
    <mergeCell ref="J32:M32"/>
    <mergeCell ref="J33:M33"/>
    <mergeCell ref="B34:M34"/>
    <mergeCell ref="B35:M35"/>
    <mergeCell ref="B38:C38"/>
    <mergeCell ref="D38:G38"/>
    <mergeCell ref="H38:I38"/>
    <mergeCell ref="J38:M38"/>
    <mergeCell ref="B39:C39"/>
    <mergeCell ref="D39:G39"/>
    <mergeCell ref="H39:I39"/>
    <mergeCell ref="J39:M39"/>
    <mergeCell ref="B40:C40"/>
    <mergeCell ref="D40:G40"/>
    <mergeCell ref="H40:I40"/>
    <mergeCell ref="J40:M40"/>
    <mergeCell ref="B44:M44"/>
    <mergeCell ref="B41:C41"/>
    <mergeCell ref="D41:G41"/>
    <mergeCell ref="H41:I43"/>
    <mergeCell ref="B42:C42"/>
    <mergeCell ref="D42:G42"/>
    <mergeCell ref="B43:C43"/>
    <mergeCell ref="D43:G43"/>
    <mergeCell ref="J41:M41"/>
    <mergeCell ref="J42:M43"/>
  </mergeCells>
  <phoneticPr fontId="3"/>
  <dataValidations count="1">
    <dataValidation type="list" allowBlank="1" showInputMessage="1" showErrorMessage="1" prompt="該当する場合「○」を記載" sqref="C32:C33 B31:B33 H31:I33 C40:C43 B39:B43 H39:H41 I39:I40" xr:uid="{9A262CB4-E7AD-46AB-9CF0-D96687096156}">
      <formula1>"　,○,"</formula1>
    </dataValidation>
  </dataValidations>
  <printOptions horizontalCentered="1"/>
  <pageMargins left="0.59055118110236227" right="0.31496062992125984" top="0.55118110236220474" bottom="0.15748031496062992" header="0.31496062992125984" footer="0.31496062992125984"/>
  <pageSetup paperSize="9" scale="74" fitToHeight="0" orientation="portrait" r:id="rId1"/>
  <rowBreaks count="1" manualBreakCount="1">
    <brk id="28" max="1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B736B-C458-41CE-8A22-6E980F2288CA}">
  <dimension ref="A1:AY34"/>
  <sheetViews>
    <sheetView showGridLines="0" view="pageBreakPreview" zoomScaleNormal="100" zoomScaleSheetLayoutView="100" workbookViewId="0">
      <selection activeCell="M9" sqref="M9"/>
    </sheetView>
  </sheetViews>
  <sheetFormatPr defaultRowHeight="13.5"/>
  <cols>
    <col min="1" max="2" width="2.625" style="92" customWidth="1"/>
    <col min="3" max="9" width="3" style="92" customWidth="1"/>
    <col min="10" max="32" width="2.625" style="92" customWidth="1"/>
    <col min="33" max="33" width="1.25" style="92" customWidth="1"/>
    <col min="34" max="51" width="2.625" style="92" customWidth="1"/>
  </cols>
  <sheetData>
    <row r="1" spans="1:33" s="89" customFormat="1" ht="15.6" customHeight="1">
      <c r="A1" s="94" t="s">
        <v>2412</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s="89" customFormat="1" ht="15.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33" s="92" customFormat="1" ht="15.6" customHeight="1">
      <c r="Z3" s="2150" t="s">
        <v>1227</v>
      </c>
      <c r="AA3" s="2150"/>
      <c r="AB3" s="2150"/>
      <c r="AC3" s="2150"/>
      <c r="AD3" s="2150"/>
      <c r="AE3" s="2150"/>
    </row>
    <row r="4" spans="1:33" ht="15.6" customHeight="1">
      <c r="Z4" s="2150" t="s">
        <v>1228</v>
      </c>
      <c r="AA4" s="2150"/>
      <c r="AB4" s="2150"/>
      <c r="AC4" s="2150"/>
      <c r="AD4" s="2150"/>
      <c r="AE4" s="2150"/>
      <c r="AG4" s="439"/>
    </row>
    <row r="5" spans="1:33" ht="15.6" customHeight="1">
      <c r="A5" s="92" t="s">
        <v>173</v>
      </c>
      <c r="B5" s="92" t="s">
        <v>2396</v>
      </c>
      <c r="M5" s="436"/>
    </row>
    <row r="6" spans="1:33" ht="15.6" customHeight="1"/>
    <row r="7" spans="1:33" ht="15.6" customHeight="1">
      <c r="X7" s="2151" t="str">
        <f>はじめに!D6</f>
        <v>中山間　太郎</v>
      </c>
      <c r="Y7" s="2151"/>
      <c r="Z7" s="2151"/>
      <c r="AA7" s="2151"/>
      <c r="AB7" s="2151"/>
      <c r="AC7" s="2151"/>
      <c r="AD7" s="2151"/>
      <c r="AE7" s="2151"/>
      <c r="AF7" s="2151"/>
    </row>
    <row r="8" spans="1:33" ht="15.6" customHeight="1">
      <c r="W8" s="2150"/>
      <c r="X8" s="2150"/>
      <c r="Y8" s="2150"/>
      <c r="Z8" s="2150"/>
      <c r="AA8" s="2150"/>
      <c r="AB8" s="2150"/>
      <c r="AC8" s="2150"/>
      <c r="AD8" s="2150"/>
      <c r="AE8" s="2150"/>
      <c r="AF8" s="2150"/>
    </row>
    <row r="9" spans="1:33" ht="15.6" customHeight="1">
      <c r="W9" s="439"/>
      <c r="X9" s="439"/>
      <c r="Y9" s="439"/>
      <c r="Z9" s="439"/>
      <c r="AA9" s="439"/>
      <c r="AB9" s="439"/>
      <c r="AC9" s="439"/>
      <c r="AD9" s="439"/>
      <c r="AE9" s="439"/>
      <c r="AF9" s="439"/>
    </row>
    <row r="10" spans="1:33" ht="15.6" customHeight="1"/>
    <row r="11" spans="1:33" ht="15.6" customHeight="1">
      <c r="A11" s="1857" t="s">
        <v>1164</v>
      </c>
      <c r="B11" s="1857"/>
      <c r="C11" s="1857"/>
      <c r="D11" s="1857"/>
      <c r="E11" s="1857"/>
      <c r="F11" s="1857"/>
      <c r="G11" s="1857"/>
      <c r="H11" s="1857"/>
      <c r="I11" s="1857"/>
      <c r="J11" s="1857"/>
      <c r="K11" s="1857"/>
      <c r="L11" s="1857"/>
      <c r="M11" s="1857"/>
      <c r="N11" s="1857"/>
      <c r="O11" s="1857"/>
      <c r="P11" s="1857"/>
      <c r="Q11" s="1857"/>
      <c r="R11" s="1857"/>
      <c r="S11" s="1857"/>
      <c r="T11" s="1857"/>
      <c r="U11" s="1857"/>
      <c r="V11" s="1857"/>
      <c r="W11" s="1857"/>
      <c r="X11" s="1857"/>
      <c r="Y11" s="1857"/>
      <c r="Z11" s="1857"/>
      <c r="AA11" s="1857"/>
      <c r="AB11" s="1857"/>
      <c r="AC11" s="1857"/>
      <c r="AD11" s="1857"/>
      <c r="AE11" s="1857"/>
      <c r="AF11" s="1857"/>
      <c r="AG11" s="1857"/>
    </row>
    <row r="12" spans="1:33" ht="15.6" customHeight="1"/>
    <row r="13" spans="1:33" ht="15.6" customHeight="1"/>
    <row r="14" spans="1:33" ht="15.6" customHeight="1">
      <c r="B14" s="1913" t="s">
        <v>2415</v>
      </c>
      <c r="C14" s="2145"/>
      <c r="D14" s="2145"/>
      <c r="E14" s="2145"/>
      <c r="F14" s="2145"/>
      <c r="G14" s="2145"/>
      <c r="H14" s="2145"/>
      <c r="I14" s="2145"/>
      <c r="J14" s="2145"/>
      <c r="K14" s="2145"/>
      <c r="L14" s="2145"/>
      <c r="M14" s="2145"/>
      <c r="N14" s="2145"/>
      <c r="O14" s="2145"/>
      <c r="P14" s="2145"/>
      <c r="Q14" s="2145"/>
      <c r="R14" s="2145"/>
      <c r="S14" s="2145"/>
      <c r="T14" s="2145"/>
      <c r="U14" s="2145"/>
      <c r="V14" s="2145"/>
      <c r="W14" s="2145"/>
      <c r="X14" s="2145"/>
      <c r="Y14" s="2145"/>
      <c r="Z14" s="2145"/>
      <c r="AA14" s="2145"/>
      <c r="AB14" s="2145"/>
      <c r="AC14" s="2145"/>
      <c r="AD14" s="2145"/>
      <c r="AE14" s="2145"/>
      <c r="AF14" s="2145"/>
    </row>
    <row r="15" spans="1:33" ht="15.6" customHeight="1">
      <c r="B15" s="2145"/>
      <c r="C15" s="2145"/>
      <c r="D15" s="2145"/>
      <c r="E15" s="2145"/>
      <c r="F15" s="2145"/>
      <c r="G15" s="2145"/>
      <c r="H15" s="2145"/>
      <c r="I15" s="2145"/>
      <c r="J15" s="2145"/>
      <c r="K15" s="2145"/>
      <c r="L15" s="2145"/>
      <c r="M15" s="2145"/>
      <c r="N15" s="2145"/>
      <c r="O15" s="2145"/>
      <c r="P15" s="2145"/>
      <c r="Q15" s="2145"/>
      <c r="R15" s="2145"/>
      <c r="S15" s="2145"/>
      <c r="T15" s="2145"/>
      <c r="U15" s="2145"/>
      <c r="V15" s="2145"/>
      <c r="W15" s="2145"/>
      <c r="X15" s="2145"/>
      <c r="Y15" s="2145"/>
      <c r="Z15" s="2145"/>
      <c r="AA15" s="2145"/>
      <c r="AB15" s="2145"/>
      <c r="AC15" s="2145"/>
      <c r="AD15" s="2145"/>
      <c r="AE15" s="2145"/>
      <c r="AF15" s="2145"/>
    </row>
    <row r="16" spans="1:33" ht="15.6" customHeight="1">
      <c r="B16" s="2145"/>
      <c r="C16" s="2145"/>
      <c r="D16" s="2145"/>
      <c r="E16" s="2145"/>
      <c r="F16" s="2145"/>
      <c r="G16" s="2145"/>
      <c r="H16" s="2145"/>
      <c r="I16" s="2145"/>
      <c r="J16" s="2145"/>
      <c r="K16" s="2145"/>
      <c r="L16" s="2145"/>
      <c r="M16" s="2145"/>
      <c r="N16" s="2145"/>
      <c r="O16" s="2145"/>
      <c r="P16" s="2145"/>
      <c r="Q16" s="2145"/>
      <c r="R16" s="2145"/>
      <c r="S16" s="2145"/>
      <c r="T16" s="2145"/>
      <c r="U16" s="2145"/>
      <c r="V16" s="2145"/>
      <c r="W16" s="2145"/>
      <c r="X16" s="2145"/>
      <c r="Y16" s="2145"/>
      <c r="Z16" s="2145"/>
      <c r="AA16" s="2145"/>
      <c r="AB16" s="2145"/>
      <c r="AC16" s="2145"/>
      <c r="AD16" s="2145"/>
      <c r="AE16" s="2145"/>
      <c r="AF16" s="2145"/>
    </row>
    <row r="17" spans="1:33" ht="15.6" customHeight="1">
      <c r="B17" s="2145"/>
      <c r="C17" s="2145"/>
      <c r="D17" s="2145"/>
      <c r="E17" s="2145"/>
      <c r="F17" s="2145"/>
      <c r="G17" s="2145"/>
      <c r="H17" s="2145"/>
      <c r="I17" s="2145"/>
      <c r="J17" s="2145"/>
      <c r="K17" s="2145"/>
      <c r="L17" s="2145"/>
      <c r="M17" s="2145"/>
      <c r="N17" s="2145"/>
      <c r="O17" s="2145"/>
      <c r="P17" s="2145"/>
      <c r="Q17" s="2145"/>
      <c r="R17" s="2145"/>
      <c r="S17" s="2145"/>
      <c r="T17" s="2145"/>
      <c r="U17" s="2145"/>
      <c r="V17" s="2145"/>
      <c r="W17" s="2145"/>
      <c r="X17" s="2145"/>
      <c r="Y17" s="2145"/>
      <c r="Z17" s="2145"/>
      <c r="AA17" s="2145"/>
      <c r="AB17" s="2145"/>
      <c r="AC17" s="2145"/>
      <c r="AD17" s="2145"/>
      <c r="AE17" s="2145"/>
      <c r="AF17" s="2145"/>
    </row>
    <row r="18" spans="1:33" ht="15.6" customHeight="1"/>
    <row r="19" spans="1:33" ht="15.6" customHeight="1">
      <c r="A19" s="1857" t="s">
        <v>1168</v>
      </c>
      <c r="B19" s="1857"/>
      <c r="C19" s="1857"/>
      <c r="D19" s="1857"/>
      <c r="E19" s="1857"/>
      <c r="F19" s="1857"/>
      <c r="G19" s="1857"/>
      <c r="H19" s="1857"/>
      <c r="I19" s="1857"/>
      <c r="J19" s="1857"/>
      <c r="K19" s="1857"/>
      <c r="L19" s="1857"/>
      <c r="M19" s="1857"/>
      <c r="N19" s="1857"/>
      <c r="O19" s="1857"/>
      <c r="P19" s="1857"/>
      <c r="Q19" s="1857"/>
      <c r="R19" s="1857"/>
      <c r="S19" s="1857"/>
      <c r="T19" s="1857"/>
      <c r="U19" s="1857"/>
      <c r="V19" s="1857"/>
      <c r="W19" s="1857"/>
      <c r="X19" s="1857"/>
      <c r="Y19" s="1857"/>
      <c r="Z19" s="1857"/>
      <c r="AA19" s="1857"/>
      <c r="AB19" s="1857"/>
      <c r="AC19" s="1857"/>
      <c r="AD19" s="1857"/>
      <c r="AE19" s="1857"/>
      <c r="AF19" s="1857"/>
      <c r="AG19" s="1857"/>
    </row>
    <row r="20" spans="1:33" ht="15.6" customHeight="1"/>
    <row r="21" spans="1:33" ht="15.6" customHeight="1" thickBot="1">
      <c r="B21" s="2152" t="s">
        <v>2397</v>
      </c>
      <c r="C21" s="2152"/>
      <c r="D21" s="2152"/>
      <c r="E21" s="2152"/>
      <c r="F21" s="2152"/>
      <c r="G21" s="2152"/>
      <c r="H21" s="2152"/>
      <c r="I21" s="2152"/>
      <c r="J21" s="2152"/>
    </row>
    <row r="22" spans="1:33" ht="15.6" customHeight="1" thickBot="1">
      <c r="B22" s="2153" t="s">
        <v>2398</v>
      </c>
      <c r="C22" s="2154"/>
      <c r="D22" s="2154"/>
      <c r="E22" s="2154"/>
      <c r="F22" s="2154"/>
      <c r="G22" s="2154"/>
      <c r="H22" s="2154"/>
      <c r="I22" s="2154"/>
      <c r="J22" s="2154"/>
      <c r="K22" s="2155" t="str">
        <f>はじめに!D5</f>
        <v>あいうえお集落協定</v>
      </c>
      <c r="L22" s="2155"/>
      <c r="M22" s="2155"/>
      <c r="N22" s="2155"/>
      <c r="O22" s="2155"/>
      <c r="P22" s="2155"/>
      <c r="Q22" s="2155"/>
      <c r="R22" s="2155"/>
      <c r="S22" s="2154" t="s">
        <v>2399</v>
      </c>
      <c r="T22" s="2154"/>
      <c r="U22" s="2154"/>
      <c r="V22" s="2154"/>
      <c r="W22" s="2154"/>
      <c r="X22" s="2154"/>
      <c r="Y22" s="2154"/>
      <c r="Z22" s="2156">
        <f>SUM(別紙１④!E56:E60)+SUM(別紙１④!J56:J59)+SUM(別紙１④!O56:O60)+SUM(別紙１④!T56:T58)</f>
        <v>34312</v>
      </c>
      <c r="AA22" s="2157"/>
      <c r="AB22" s="2157"/>
      <c r="AC22" s="2157"/>
      <c r="AD22" s="2157"/>
      <c r="AE22" s="2157"/>
      <c r="AF22" s="916" t="s">
        <v>2416</v>
      </c>
    </row>
    <row r="23" spans="1:33" ht="15.6" customHeight="1" thickTop="1">
      <c r="B23" s="2129" t="s">
        <v>2401</v>
      </c>
      <c r="C23" s="2132" t="s">
        <v>2402</v>
      </c>
      <c r="D23" s="2132"/>
      <c r="E23" s="2132"/>
      <c r="F23" s="2132"/>
      <c r="G23" s="2132"/>
      <c r="H23" s="2133" t="s">
        <v>2413</v>
      </c>
      <c r="I23" s="2133"/>
      <c r="J23" s="2133"/>
      <c r="K23" s="2133"/>
      <c r="L23" s="2133"/>
      <c r="M23" s="2133"/>
      <c r="N23" s="2133"/>
      <c r="O23" s="2133"/>
      <c r="P23" s="2134"/>
      <c r="Q23" s="2137" t="s">
        <v>2403</v>
      </c>
      <c r="R23" s="2132" t="s">
        <v>2404</v>
      </c>
      <c r="S23" s="2132"/>
      <c r="T23" s="2132"/>
      <c r="U23" s="2132"/>
      <c r="V23" s="2132"/>
      <c r="W23" s="2133" t="s">
        <v>2414</v>
      </c>
      <c r="X23" s="2133"/>
      <c r="Y23" s="2133"/>
      <c r="Z23" s="2133"/>
      <c r="AA23" s="2133"/>
      <c r="AB23" s="2133"/>
      <c r="AC23" s="2133"/>
      <c r="AD23" s="2133"/>
      <c r="AE23" s="2133"/>
      <c r="AF23" s="2158"/>
    </row>
    <row r="24" spans="1:33" ht="15.6" customHeight="1">
      <c r="B24" s="2130"/>
      <c r="C24" s="2127"/>
      <c r="D24" s="2127"/>
      <c r="E24" s="2127"/>
      <c r="F24" s="2127"/>
      <c r="G24" s="2127"/>
      <c r="H24" s="2135"/>
      <c r="I24" s="2135"/>
      <c r="J24" s="2135"/>
      <c r="K24" s="2135"/>
      <c r="L24" s="2135"/>
      <c r="M24" s="2135"/>
      <c r="N24" s="2135"/>
      <c r="O24" s="2135"/>
      <c r="P24" s="2136"/>
      <c r="Q24" s="2138"/>
      <c r="R24" s="2127"/>
      <c r="S24" s="2127"/>
      <c r="T24" s="2127"/>
      <c r="U24" s="2127"/>
      <c r="V24" s="2127"/>
      <c r="W24" s="2135"/>
      <c r="X24" s="2135"/>
      <c r="Y24" s="2135"/>
      <c r="Z24" s="2135"/>
      <c r="AA24" s="2135"/>
      <c r="AB24" s="2135"/>
      <c r="AC24" s="2135"/>
      <c r="AD24" s="2135"/>
      <c r="AE24" s="2135"/>
      <c r="AF24" s="2159"/>
    </row>
    <row r="25" spans="1:33" ht="15.6" customHeight="1">
      <c r="B25" s="2130"/>
      <c r="C25" s="2127" t="s">
        <v>2405</v>
      </c>
      <c r="D25" s="2127"/>
      <c r="E25" s="2127"/>
      <c r="F25" s="2127"/>
      <c r="G25" s="2127"/>
      <c r="H25" s="2127"/>
      <c r="I25" s="2125" t="s">
        <v>2400</v>
      </c>
      <c r="J25" s="2125"/>
      <c r="K25" s="2125"/>
      <c r="L25" s="2125"/>
      <c r="M25" s="2125"/>
      <c r="N25" s="2125"/>
      <c r="O25" s="2125"/>
      <c r="P25" s="2126"/>
      <c r="Q25" s="2138"/>
      <c r="R25" s="2127" t="s">
        <v>2406</v>
      </c>
      <c r="S25" s="2127"/>
      <c r="T25" s="2127"/>
      <c r="U25" s="2127"/>
      <c r="V25" s="2127"/>
      <c r="W25" s="2127"/>
      <c r="X25" s="2127"/>
      <c r="Y25" s="2125" t="s">
        <v>2400</v>
      </c>
      <c r="Z25" s="2125"/>
      <c r="AA25" s="2125"/>
      <c r="AB25" s="2125"/>
      <c r="AC25" s="2125"/>
      <c r="AD25" s="2125"/>
      <c r="AE25" s="2125"/>
      <c r="AF25" s="2128"/>
    </row>
    <row r="26" spans="1:33" ht="15.6" customHeight="1">
      <c r="B26" s="2130"/>
      <c r="C26" s="2127" t="s">
        <v>2407</v>
      </c>
      <c r="D26" s="2127"/>
      <c r="E26" s="2127"/>
      <c r="F26" s="2127"/>
      <c r="G26" s="2127"/>
      <c r="H26" s="2127"/>
      <c r="I26" s="2127"/>
      <c r="J26" s="2140" t="s">
        <v>2408</v>
      </c>
      <c r="K26" s="2140"/>
      <c r="L26" s="2140"/>
      <c r="M26" s="2140"/>
      <c r="N26" s="2140"/>
      <c r="O26" s="2140"/>
      <c r="P26" s="2141"/>
      <c r="Q26" s="2138"/>
      <c r="R26" s="2146" t="s">
        <v>2409</v>
      </c>
      <c r="S26" s="2147"/>
      <c r="T26" s="2147"/>
      <c r="U26" s="2147"/>
      <c r="V26" s="2147"/>
      <c r="W26" s="2147"/>
      <c r="X26" s="2147"/>
      <c r="Y26" s="2148"/>
      <c r="Z26" s="2148"/>
      <c r="AA26" s="2148"/>
      <c r="AB26" s="2148"/>
      <c r="AC26" s="2148"/>
      <c r="AD26" s="2148"/>
      <c r="AE26" s="2148"/>
      <c r="AF26" s="2149"/>
    </row>
    <row r="27" spans="1:33" ht="90" customHeight="1" thickBot="1">
      <c r="B27" s="2131"/>
      <c r="C27" s="2142"/>
      <c r="D27" s="2142"/>
      <c r="E27" s="2142"/>
      <c r="F27" s="2142"/>
      <c r="G27" s="2142"/>
      <c r="H27" s="2142"/>
      <c r="I27" s="2142"/>
      <c r="J27" s="2142"/>
      <c r="K27" s="2142"/>
      <c r="L27" s="2142"/>
      <c r="M27" s="2142"/>
      <c r="N27" s="2142"/>
      <c r="O27" s="2142"/>
      <c r="P27" s="2143"/>
      <c r="Q27" s="2139"/>
      <c r="R27" s="2142"/>
      <c r="S27" s="2142"/>
      <c r="T27" s="2142"/>
      <c r="U27" s="2142"/>
      <c r="V27" s="2142"/>
      <c r="W27" s="2142"/>
      <c r="X27" s="2142"/>
      <c r="Y27" s="2142"/>
      <c r="Z27" s="2142"/>
      <c r="AA27" s="2142"/>
      <c r="AB27" s="2142"/>
      <c r="AC27" s="2142"/>
      <c r="AD27" s="2142"/>
      <c r="AE27" s="2142"/>
      <c r="AF27" s="2144"/>
    </row>
    <row r="28" spans="1:33" ht="15.6" customHeight="1"/>
    <row r="29" spans="1:33" ht="15.6" customHeight="1">
      <c r="B29" s="92" t="s">
        <v>2410</v>
      </c>
    </row>
    <row r="30" spans="1:33" ht="15.6" customHeight="1">
      <c r="E30" s="92" t="s">
        <v>2411</v>
      </c>
    </row>
    <row r="31" spans="1:33" ht="15.6" customHeight="1"/>
    <row r="32" spans="1:33" ht="15.6" customHeight="1"/>
    <row r="33" ht="15.6" customHeight="1"/>
    <row r="34" ht="15.6" customHeight="1"/>
  </sheetData>
  <mergeCells count="29">
    <mergeCell ref="B14:AF17"/>
    <mergeCell ref="R26:X26"/>
    <mergeCell ref="Y26:AF26"/>
    <mergeCell ref="Z3:AE3"/>
    <mergeCell ref="Z4:AE4"/>
    <mergeCell ref="X7:AF7"/>
    <mergeCell ref="W8:AF8"/>
    <mergeCell ref="A11:AG11"/>
    <mergeCell ref="A19:AG19"/>
    <mergeCell ref="B21:J21"/>
    <mergeCell ref="B22:J22"/>
    <mergeCell ref="K22:R22"/>
    <mergeCell ref="S22:Y22"/>
    <mergeCell ref="Z22:AE22"/>
    <mergeCell ref="W23:AF24"/>
    <mergeCell ref="C25:H25"/>
    <mergeCell ref="I25:P25"/>
    <mergeCell ref="R25:X25"/>
    <mergeCell ref="Y25:AF25"/>
    <mergeCell ref="B23:B27"/>
    <mergeCell ref="C23:G24"/>
    <mergeCell ref="H23:P24"/>
    <mergeCell ref="Q23:Q27"/>
    <mergeCell ref="R23:V24"/>
    <mergeCell ref="C26:I26"/>
    <mergeCell ref="J26:P26"/>
    <mergeCell ref="C27:I27"/>
    <mergeCell ref="J27:P27"/>
    <mergeCell ref="R27:AF27"/>
  </mergeCells>
  <phoneticPr fontId="3"/>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0167F-1308-4018-BF90-74AFDA4F3A1B}">
  <dimension ref="A1:AY51"/>
  <sheetViews>
    <sheetView showGridLines="0" view="pageBreakPreview" zoomScaleNormal="100" zoomScaleSheetLayoutView="100" workbookViewId="0">
      <selection activeCell="AO10" sqref="AO10"/>
    </sheetView>
  </sheetViews>
  <sheetFormatPr defaultRowHeight="13.5"/>
  <cols>
    <col min="1" max="51" width="2.625" style="92" customWidth="1"/>
  </cols>
  <sheetData>
    <row r="1" spans="1:33" s="89" customFormat="1" ht="15.6" customHeight="1">
      <c r="A1" s="94" t="s">
        <v>2381</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s="89" customFormat="1" ht="15.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33">
      <c r="A3" s="2160" t="s">
        <v>1165</v>
      </c>
      <c r="B3" s="2160"/>
      <c r="C3" s="2160"/>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row>
    <row r="4" spans="1:33">
      <c r="A4" s="433"/>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row>
    <row r="5" spans="1:33" ht="15.6" customHeight="1">
      <c r="B5" s="436"/>
      <c r="U5" s="857" t="s">
        <v>2054</v>
      </c>
      <c r="V5" s="857"/>
      <c r="W5" s="857"/>
      <c r="X5" s="857"/>
      <c r="Y5" s="857"/>
      <c r="Z5" s="857"/>
      <c r="AA5" s="2167" t="str">
        <f>はじめに!D5</f>
        <v>あいうえお集落協定</v>
      </c>
      <c r="AB5" s="2167"/>
      <c r="AC5" s="2167"/>
      <c r="AD5" s="2167"/>
      <c r="AE5" s="2167"/>
      <c r="AF5" s="2167"/>
      <c r="AG5" s="92" t="s">
        <v>348</v>
      </c>
    </row>
    <row r="6" spans="1:33" ht="36" customHeight="1">
      <c r="A6" s="2161" t="s">
        <v>1170</v>
      </c>
      <c r="B6" s="2161"/>
      <c r="C6" s="2161" t="s">
        <v>1171</v>
      </c>
      <c r="D6" s="2161"/>
      <c r="E6" s="2161" t="s">
        <v>1172</v>
      </c>
      <c r="F6" s="2161"/>
      <c r="G6" s="2161" t="s">
        <v>1173</v>
      </c>
      <c r="H6" s="2161"/>
      <c r="I6" s="2161" t="s">
        <v>1174</v>
      </c>
      <c r="J6" s="2161"/>
      <c r="K6" s="2161"/>
      <c r="L6" s="2161"/>
      <c r="M6" s="2161" t="s">
        <v>1175</v>
      </c>
      <c r="N6" s="2161"/>
      <c r="O6" s="2161" t="s">
        <v>1176</v>
      </c>
      <c r="P6" s="2161"/>
      <c r="Q6" s="2161" t="s">
        <v>1177</v>
      </c>
      <c r="R6" s="2161"/>
      <c r="S6" s="2161"/>
      <c r="T6" s="2161"/>
      <c r="U6" s="2161" t="s">
        <v>1178</v>
      </c>
      <c r="V6" s="2161"/>
      <c r="W6" s="2161"/>
      <c r="X6" s="2161"/>
      <c r="Y6" s="2161" t="s">
        <v>1179</v>
      </c>
      <c r="Z6" s="2161"/>
      <c r="AA6" s="2161"/>
      <c r="AB6" s="2161"/>
      <c r="AC6" s="2161" t="s">
        <v>1180</v>
      </c>
      <c r="AD6" s="2161"/>
      <c r="AE6" s="2161"/>
      <c r="AF6" s="2161"/>
    </row>
    <row r="7" spans="1:33" ht="36" customHeight="1">
      <c r="A7" s="2161"/>
      <c r="B7" s="2161"/>
      <c r="C7" s="2161"/>
      <c r="D7" s="2161"/>
      <c r="E7" s="2161"/>
      <c r="F7" s="2161"/>
      <c r="G7" s="2161"/>
      <c r="H7" s="2161"/>
      <c r="I7" s="2162" t="s">
        <v>1181</v>
      </c>
      <c r="J7" s="2162"/>
      <c r="K7" s="2162" t="s">
        <v>1182</v>
      </c>
      <c r="L7" s="2162"/>
      <c r="M7" s="2161"/>
      <c r="N7" s="2161"/>
      <c r="O7" s="2161"/>
      <c r="P7" s="2161"/>
      <c r="Q7" s="2162" t="s">
        <v>1183</v>
      </c>
      <c r="R7" s="2162"/>
      <c r="S7" s="2162" t="s">
        <v>845</v>
      </c>
      <c r="T7" s="2162"/>
      <c r="U7" s="2162" t="s">
        <v>1184</v>
      </c>
      <c r="V7" s="2162"/>
      <c r="W7" s="2162" t="s">
        <v>1185</v>
      </c>
      <c r="X7" s="2162"/>
      <c r="Y7" s="2162" t="s">
        <v>1186</v>
      </c>
      <c r="Z7" s="2162"/>
      <c r="AA7" s="2162" t="s">
        <v>1187</v>
      </c>
      <c r="AB7" s="2162"/>
      <c r="AC7" s="2161"/>
      <c r="AD7" s="2161"/>
      <c r="AE7" s="2161"/>
      <c r="AF7" s="2161"/>
    </row>
    <row r="8" spans="1:33" ht="15.6" customHeight="1">
      <c r="A8" s="2163"/>
      <c r="B8" s="2163"/>
      <c r="C8" s="2163"/>
      <c r="D8" s="2163"/>
      <c r="E8" s="2163"/>
      <c r="F8" s="2163"/>
      <c r="G8" s="2163"/>
      <c r="H8" s="2163"/>
      <c r="I8" s="2163"/>
      <c r="J8" s="2163"/>
      <c r="K8" s="2163"/>
      <c r="L8" s="2163"/>
      <c r="M8" s="2163"/>
      <c r="N8" s="2163"/>
      <c r="O8" s="2163"/>
      <c r="P8" s="2163"/>
      <c r="Q8" s="2163"/>
      <c r="R8" s="2163"/>
      <c r="S8" s="2163"/>
      <c r="T8" s="2163"/>
      <c r="U8" s="2163"/>
      <c r="V8" s="2163"/>
      <c r="W8" s="2163"/>
      <c r="X8" s="2163"/>
      <c r="Y8" s="2163"/>
      <c r="Z8" s="2163"/>
      <c r="AA8" s="2163"/>
      <c r="AB8" s="2163"/>
      <c r="AC8" s="2164"/>
      <c r="AD8" s="2165"/>
      <c r="AE8" s="2165"/>
      <c r="AF8" s="2166"/>
    </row>
    <row r="9" spans="1:33" ht="15.6" customHeight="1">
      <c r="A9" s="2163"/>
      <c r="B9" s="2163"/>
      <c r="C9" s="2163"/>
      <c r="D9" s="2163"/>
      <c r="E9" s="2163"/>
      <c r="F9" s="2163"/>
      <c r="G9" s="2163"/>
      <c r="H9" s="2163"/>
      <c r="I9" s="2163"/>
      <c r="J9" s="2163"/>
      <c r="K9" s="2163"/>
      <c r="L9" s="2163"/>
      <c r="M9" s="2163"/>
      <c r="N9" s="2163"/>
      <c r="O9" s="2163"/>
      <c r="P9" s="2163"/>
      <c r="Q9" s="2163"/>
      <c r="R9" s="2163"/>
      <c r="S9" s="2163"/>
      <c r="T9" s="2163"/>
      <c r="U9" s="2163"/>
      <c r="V9" s="2163"/>
      <c r="W9" s="2163"/>
      <c r="X9" s="2163"/>
      <c r="Y9" s="2163"/>
      <c r="Z9" s="2163"/>
      <c r="AA9" s="2163"/>
      <c r="AB9" s="2163"/>
      <c r="AC9" s="2164"/>
      <c r="AD9" s="2165"/>
      <c r="AE9" s="2165"/>
      <c r="AF9" s="2166"/>
    </row>
    <row r="10" spans="1:33" ht="15.6" customHeight="1">
      <c r="A10" s="2163"/>
      <c r="B10" s="2163"/>
      <c r="C10" s="2163"/>
      <c r="D10" s="2163"/>
      <c r="E10" s="2163"/>
      <c r="F10" s="2163"/>
      <c r="G10" s="2163"/>
      <c r="H10" s="2163"/>
      <c r="I10" s="2163"/>
      <c r="J10" s="2163"/>
      <c r="K10" s="2163"/>
      <c r="L10" s="2163"/>
      <c r="M10" s="2163"/>
      <c r="N10" s="2163"/>
      <c r="O10" s="2163"/>
      <c r="P10" s="2163"/>
      <c r="Q10" s="2163"/>
      <c r="R10" s="2163"/>
      <c r="S10" s="2163"/>
      <c r="T10" s="2163"/>
      <c r="U10" s="2163"/>
      <c r="V10" s="2163"/>
      <c r="W10" s="2163"/>
      <c r="X10" s="2163"/>
      <c r="Y10" s="2163"/>
      <c r="Z10" s="2163"/>
      <c r="AA10" s="2163"/>
      <c r="AB10" s="2163"/>
      <c r="AC10" s="2164"/>
      <c r="AD10" s="2165"/>
      <c r="AE10" s="2165"/>
      <c r="AF10" s="2166"/>
    </row>
    <row r="11" spans="1:33" ht="15.6" customHeight="1">
      <c r="A11" s="2163"/>
      <c r="B11" s="2163"/>
      <c r="C11" s="2163"/>
      <c r="D11" s="2163"/>
      <c r="E11" s="2163"/>
      <c r="F11" s="2163"/>
      <c r="G11" s="2163"/>
      <c r="H11" s="2163"/>
      <c r="I11" s="2163"/>
      <c r="J11" s="2163"/>
      <c r="K11" s="2163"/>
      <c r="L11" s="2163"/>
      <c r="M11" s="2163"/>
      <c r="N11" s="2163"/>
      <c r="O11" s="2163"/>
      <c r="P11" s="2163"/>
      <c r="Q11" s="2163"/>
      <c r="R11" s="2163"/>
      <c r="S11" s="2163"/>
      <c r="T11" s="2163"/>
      <c r="U11" s="2163"/>
      <c r="V11" s="2163"/>
      <c r="W11" s="2163"/>
      <c r="X11" s="2163"/>
      <c r="Y11" s="2163"/>
      <c r="Z11" s="2163"/>
      <c r="AA11" s="2163"/>
      <c r="AB11" s="2163"/>
      <c r="AC11" s="2164"/>
      <c r="AD11" s="2165"/>
      <c r="AE11" s="2165"/>
      <c r="AF11" s="2166"/>
    </row>
    <row r="12" spans="1:33" ht="15.6" customHeight="1">
      <c r="A12" s="2163"/>
      <c r="B12" s="2163"/>
      <c r="C12" s="2163"/>
      <c r="D12" s="2163"/>
      <c r="E12" s="2163"/>
      <c r="F12" s="2163"/>
      <c r="G12" s="2163"/>
      <c r="H12" s="2163"/>
      <c r="I12" s="2163"/>
      <c r="J12" s="2163"/>
      <c r="K12" s="2163"/>
      <c r="L12" s="2163"/>
      <c r="M12" s="2163"/>
      <c r="N12" s="2163"/>
      <c r="O12" s="2163"/>
      <c r="P12" s="2163"/>
      <c r="Q12" s="2163"/>
      <c r="R12" s="2163"/>
      <c r="S12" s="2163"/>
      <c r="T12" s="2163"/>
      <c r="U12" s="2163"/>
      <c r="V12" s="2163"/>
      <c r="W12" s="2163"/>
      <c r="X12" s="2163"/>
      <c r="Y12" s="2163"/>
      <c r="Z12" s="2163"/>
      <c r="AA12" s="2163"/>
      <c r="AB12" s="2163"/>
      <c r="AC12" s="2164"/>
      <c r="AD12" s="2165"/>
      <c r="AE12" s="2165"/>
      <c r="AF12" s="2166"/>
    </row>
    <row r="13" spans="1:33" ht="15.6" customHeight="1">
      <c r="A13" s="2163"/>
      <c r="B13" s="2163"/>
      <c r="C13" s="2163"/>
      <c r="D13" s="2163"/>
      <c r="E13" s="2163"/>
      <c r="F13" s="2163"/>
      <c r="G13" s="2163"/>
      <c r="H13" s="2163"/>
      <c r="I13" s="2163"/>
      <c r="J13" s="2163"/>
      <c r="K13" s="2163"/>
      <c r="L13" s="2163"/>
      <c r="M13" s="2163"/>
      <c r="N13" s="2163"/>
      <c r="O13" s="2163"/>
      <c r="P13" s="2163"/>
      <c r="Q13" s="2163"/>
      <c r="R13" s="2163"/>
      <c r="S13" s="2163"/>
      <c r="T13" s="2163"/>
      <c r="U13" s="2163"/>
      <c r="V13" s="2163"/>
      <c r="W13" s="2163"/>
      <c r="X13" s="2163"/>
      <c r="Y13" s="2163"/>
      <c r="Z13" s="2163"/>
      <c r="AA13" s="2163"/>
      <c r="AB13" s="2163"/>
      <c r="AC13" s="2164"/>
      <c r="AD13" s="2165"/>
      <c r="AE13" s="2165"/>
      <c r="AF13" s="2166"/>
    </row>
    <row r="14" spans="1:33" ht="15.6" customHeight="1">
      <c r="A14" s="2163"/>
      <c r="B14" s="2163"/>
      <c r="C14" s="2163"/>
      <c r="D14" s="2163"/>
      <c r="E14" s="2163"/>
      <c r="F14" s="2163"/>
      <c r="G14" s="2163"/>
      <c r="H14" s="2163"/>
      <c r="I14" s="2163"/>
      <c r="J14" s="2163"/>
      <c r="K14" s="2163"/>
      <c r="L14" s="2163"/>
      <c r="M14" s="2163"/>
      <c r="N14" s="2163"/>
      <c r="O14" s="2163"/>
      <c r="P14" s="2163"/>
      <c r="Q14" s="2163"/>
      <c r="R14" s="2163"/>
      <c r="S14" s="2163"/>
      <c r="T14" s="2163"/>
      <c r="U14" s="2163"/>
      <c r="V14" s="2163"/>
      <c r="W14" s="2163"/>
      <c r="X14" s="2163"/>
      <c r="Y14" s="2163"/>
      <c r="Z14" s="2163"/>
      <c r="AA14" s="2163"/>
      <c r="AB14" s="2163"/>
      <c r="AC14" s="2164"/>
      <c r="AD14" s="2165"/>
      <c r="AE14" s="2165"/>
      <c r="AF14" s="2166"/>
    </row>
    <row r="15" spans="1:33" ht="15.6" customHeight="1">
      <c r="A15" s="2163"/>
      <c r="B15" s="2163"/>
      <c r="C15" s="2163"/>
      <c r="D15" s="2163"/>
      <c r="E15" s="2163"/>
      <c r="F15" s="2163"/>
      <c r="G15" s="2163"/>
      <c r="H15" s="2163"/>
      <c r="I15" s="2163"/>
      <c r="J15" s="2163"/>
      <c r="K15" s="2163"/>
      <c r="L15" s="2163"/>
      <c r="M15" s="2163"/>
      <c r="N15" s="2163"/>
      <c r="O15" s="2163"/>
      <c r="P15" s="2163"/>
      <c r="Q15" s="2163"/>
      <c r="R15" s="2163"/>
      <c r="S15" s="2163"/>
      <c r="T15" s="2163"/>
      <c r="U15" s="2163"/>
      <c r="V15" s="2163"/>
      <c r="W15" s="2163"/>
      <c r="X15" s="2163"/>
      <c r="Y15" s="2163"/>
      <c r="Z15" s="2163"/>
      <c r="AA15" s="2163"/>
      <c r="AB15" s="2163"/>
      <c r="AC15" s="2164"/>
      <c r="AD15" s="2165"/>
      <c r="AE15" s="2165"/>
      <c r="AF15" s="2166"/>
    </row>
    <row r="16" spans="1:33" ht="15.6" customHeight="1">
      <c r="A16" s="2163"/>
      <c r="B16" s="2163"/>
      <c r="C16" s="2163"/>
      <c r="D16" s="2163"/>
      <c r="E16" s="2163"/>
      <c r="F16" s="2163"/>
      <c r="G16" s="2163"/>
      <c r="H16" s="2163"/>
      <c r="I16" s="2163"/>
      <c r="J16" s="2163"/>
      <c r="K16" s="2163"/>
      <c r="L16" s="2163"/>
      <c r="M16" s="2163"/>
      <c r="N16" s="2163"/>
      <c r="O16" s="2163"/>
      <c r="P16" s="2163"/>
      <c r="Q16" s="2163"/>
      <c r="R16" s="2163"/>
      <c r="S16" s="2163"/>
      <c r="T16" s="2163"/>
      <c r="U16" s="2163"/>
      <c r="V16" s="2163"/>
      <c r="W16" s="2163"/>
      <c r="X16" s="2163"/>
      <c r="Y16" s="2163"/>
      <c r="Z16" s="2163"/>
      <c r="AA16" s="2163"/>
      <c r="AB16" s="2163"/>
      <c r="AC16" s="2164"/>
      <c r="AD16" s="2165"/>
      <c r="AE16" s="2165"/>
      <c r="AF16" s="2166"/>
    </row>
    <row r="17" spans="1:32" ht="15.6" customHeight="1">
      <c r="A17" s="2163"/>
      <c r="B17" s="2163"/>
      <c r="C17" s="2163"/>
      <c r="D17" s="2163"/>
      <c r="E17" s="2163"/>
      <c r="F17" s="2163"/>
      <c r="G17" s="2163"/>
      <c r="H17" s="2163"/>
      <c r="I17" s="2163"/>
      <c r="J17" s="2163"/>
      <c r="K17" s="2163"/>
      <c r="L17" s="2163"/>
      <c r="M17" s="2163"/>
      <c r="N17" s="2163"/>
      <c r="O17" s="2163"/>
      <c r="P17" s="2163"/>
      <c r="Q17" s="2163"/>
      <c r="R17" s="2163"/>
      <c r="S17" s="2163"/>
      <c r="T17" s="2163"/>
      <c r="U17" s="2163"/>
      <c r="V17" s="2163"/>
      <c r="W17" s="2163"/>
      <c r="X17" s="2163"/>
      <c r="Y17" s="2163"/>
      <c r="Z17" s="2163"/>
      <c r="AA17" s="2163"/>
      <c r="AB17" s="2163"/>
      <c r="AC17" s="2164"/>
      <c r="AD17" s="2165"/>
      <c r="AE17" s="2165"/>
      <c r="AF17" s="2166"/>
    </row>
    <row r="18" spans="1:32" ht="15.6" customHeight="1">
      <c r="A18" s="2163"/>
      <c r="B18" s="2163"/>
      <c r="C18" s="2163"/>
      <c r="D18" s="2163"/>
      <c r="E18" s="2163"/>
      <c r="F18" s="2163"/>
      <c r="G18" s="2163"/>
      <c r="H18" s="2163"/>
      <c r="I18" s="2163"/>
      <c r="J18" s="2163"/>
      <c r="K18" s="2163"/>
      <c r="L18" s="2163"/>
      <c r="M18" s="2163"/>
      <c r="N18" s="2163"/>
      <c r="O18" s="2163"/>
      <c r="P18" s="2163"/>
      <c r="Q18" s="2163"/>
      <c r="R18" s="2163"/>
      <c r="S18" s="2163"/>
      <c r="T18" s="2163"/>
      <c r="U18" s="2163"/>
      <c r="V18" s="2163"/>
      <c r="W18" s="2163"/>
      <c r="X18" s="2163"/>
      <c r="Y18" s="2163"/>
      <c r="Z18" s="2163"/>
      <c r="AA18" s="2163"/>
      <c r="AB18" s="2163"/>
      <c r="AC18" s="2164"/>
      <c r="AD18" s="2165"/>
      <c r="AE18" s="2165"/>
      <c r="AF18" s="2166"/>
    </row>
    <row r="19" spans="1:32" ht="15.6" customHeight="1"/>
    <row r="20" spans="1:32" ht="15.6" customHeight="1"/>
    <row r="21" spans="1:32" ht="15.6" customHeight="1"/>
    <row r="22" spans="1:32" ht="15.6" customHeight="1"/>
    <row r="23" spans="1:32" ht="15.6" customHeight="1"/>
    <row r="24" spans="1:32" ht="15.6" customHeight="1"/>
    <row r="25" spans="1:32" ht="15.6" customHeight="1"/>
    <row r="26" spans="1:32" ht="15.6" customHeight="1"/>
    <row r="27" spans="1:32" ht="15.6" customHeight="1"/>
    <row r="28" spans="1:32" ht="15.6" customHeight="1"/>
    <row r="29" spans="1:32" ht="15.6" customHeight="1"/>
    <row r="30" spans="1:32" ht="15.6" customHeight="1"/>
    <row r="31" spans="1:32" ht="15.6" customHeight="1"/>
    <row r="32" spans="1:32"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sheetData>
  <mergeCells count="186">
    <mergeCell ref="AA18:AB18"/>
    <mergeCell ref="AC18:AF18"/>
    <mergeCell ref="AA5:AF5"/>
    <mergeCell ref="O18:P18"/>
    <mergeCell ref="Q18:R18"/>
    <mergeCell ref="S18:T18"/>
    <mergeCell ref="U18:V18"/>
    <mergeCell ref="W18:X18"/>
    <mergeCell ref="Y18:Z18"/>
    <mergeCell ref="Y17:Z17"/>
    <mergeCell ref="AA17:AB17"/>
    <mergeCell ref="AC17:AF17"/>
    <mergeCell ref="Q17:R17"/>
    <mergeCell ref="S17:T17"/>
    <mergeCell ref="U17:V17"/>
    <mergeCell ref="W17:X17"/>
    <mergeCell ref="S16:T16"/>
    <mergeCell ref="U16:V16"/>
    <mergeCell ref="W16:X16"/>
    <mergeCell ref="Y16:Z16"/>
    <mergeCell ref="AA16:AB16"/>
    <mergeCell ref="AC16:AF16"/>
    <mergeCell ref="AC15:AF15"/>
    <mergeCell ref="Q15:R15"/>
    <mergeCell ref="A18:B18"/>
    <mergeCell ref="C18:D18"/>
    <mergeCell ref="E18:F18"/>
    <mergeCell ref="G18:H18"/>
    <mergeCell ref="I18:J18"/>
    <mergeCell ref="K18:L18"/>
    <mergeCell ref="M18:N18"/>
    <mergeCell ref="M17:N17"/>
    <mergeCell ref="O17:P17"/>
    <mergeCell ref="A17:B17"/>
    <mergeCell ref="C17:D17"/>
    <mergeCell ref="E17:F17"/>
    <mergeCell ref="G17:H17"/>
    <mergeCell ref="I17:J17"/>
    <mergeCell ref="K17:L17"/>
    <mergeCell ref="A16:B16"/>
    <mergeCell ref="C16:D16"/>
    <mergeCell ref="E16:F16"/>
    <mergeCell ref="G16:H16"/>
    <mergeCell ref="I16:J16"/>
    <mergeCell ref="K16:L16"/>
    <mergeCell ref="M16:N16"/>
    <mergeCell ref="O16:P16"/>
    <mergeCell ref="Q16:R16"/>
    <mergeCell ref="A15:B15"/>
    <mergeCell ref="C15:D15"/>
    <mergeCell ref="E15:F15"/>
    <mergeCell ref="G15:H15"/>
    <mergeCell ref="I15:J15"/>
    <mergeCell ref="K15:L15"/>
    <mergeCell ref="M15:N15"/>
    <mergeCell ref="O15:P15"/>
    <mergeCell ref="O14:P14"/>
    <mergeCell ref="I13:J13"/>
    <mergeCell ref="K13:L13"/>
    <mergeCell ref="S15:T15"/>
    <mergeCell ref="U15:V15"/>
    <mergeCell ref="W15:X15"/>
    <mergeCell ref="Y15:Z15"/>
    <mergeCell ref="AA15:AB15"/>
    <mergeCell ref="AA14:AB14"/>
    <mergeCell ref="AC14:AF14"/>
    <mergeCell ref="Q14:R14"/>
    <mergeCell ref="S14:T14"/>
    <mergeCell ref="U14:V14"/>
    <mergeCell ref="W14:X14"/>
    <mergeCell ref="Y14:Z14"/>
    <mergeCell ref="E11:F11"/>
    <mergeCell ref="G11:H11"/>
    <mergeCell ref="I11:J11"/>
    <mergeCell ref="K11:L11"/>
    <mergeCell ref="Y13:Z13"/>
    <mergeCell ref="AA13:AB13"/>
    <mergeCell ref="AC13:AF13"/>
    <mergeCell ref="A14:B14"/>
    <mergeCell ref="C14:D14"/>
    <mergeCell ref="E14:F14"/>
    <mergeCell ref="G14:H14"/>
    <mergeCell ref="I14:J14"/>
    <mergeCell ref="K14:L14"/>
    <mergeCell ref="M14:N14"/>
    <mergeCell ref="M13:N13"/>
    <mergeCell ref="O13:P13"/>
    <mergeCell ref="Q13:R13"/>
    <mergeCell ref="S13:T13"/>
    <mergeCell ref="U13:V13"/>
    <mergeCell ref="W13:X13"/>
    <mergeCell ref="A13:B13"/>
    <mergeCell ref="C13:D13"/>
    <mergeCell ref="E13:F13"/>
    <mergeCell ref="G13:H13"/>
    <mergeCell ref="S12:T12"/>
    <mergeCell ref="U12:V12"/>
    <mergeCell ref="W12:X12"/>
    <mergeCell ref="Y12:Z12"/>
    <mergeCell ref="AA12:AB12"/>
    <mergeCell ref="AC12:AF12"/>
    <mergeCell ref="AC11:AF11"/>
    <mergeCell ref="A12:B12"/>
    <mergeCell ref="C12:D12"/>
    <mergeCell ref="E12:F12"/>
    <mergeCell ref="G12:H12"/>
    <mergeCell ref="I12:J12"/>
    <mergeCell ref="K12:L12"/>
    <mergeCell ref="M12:N12"/>
    <mergeCell ref="O12:P12"/>
    <mergeCell ref="Q12:R12"/>
    <mergeCell ref="Q11:R11"/>
    <mergeCell ref="S11:T11"/>
    <mergeCell ref="U11:V11"/>
    <mergeCell ref="W11:X11"/>
    <mergeCell ref="Y11:Z11"/>
    <mergeCell ref="AA11:AB11"/>
    <mergeCell ref="A11:B11"/>
    <mergeCell ref="C11:D11"/>
    <mergeCell ref="M11:N11"/>
    <mergeCell ref="O11:P11"/>
    <mergeCell ref="O10:P10"/>
    <mergeCell ref="Y9:Z9"/>
    <mergeCell ref="AA9:AB9"/>
    <mergeCell ref="AC9:AF9"/>
    <mergeCell ref="A10:B10"/>
    <mergeCell ref="C10:D10"/>
    <mergeCell ref="E10:F10"/>
    <mergeCell ref="G10:H10"/>
    <mergeCell ref="I10:J10"/>
    <mergeCell ref="K10:L10"/>
    <mergeCell ref="M10:N10"/>
    <mergeCell ref="M9:N9"/>
    <mergeCell ref="O9:P9"/>
    <mergeCell ref="Q9:R9"/>
    <mergeCell ref="S9:T9"/>
    <mergeCell ref="U9:V9"/>
    <mergeCell ref="W9:X9"/>
    <mergeCell ref="A9:B9"/>
    <mergeCell ref="C9:D9"/>
    <mergeCell ref="E9:F9"/>
    <mergeCell ref="G9:H9"/>
    <mergeCell ref="I9:J9"/>
    <mergeCell ref="K9:L9"/>
    <mergeCell ref="AA10:AB10"/>
    <mergeCell ref="AC10:AF10"/>
    <mergeCell ref="S8:T8"/>
    <mergeCell ref="U8:V8"/>
    <mergeCell ref="W8:X8"/>
    <mergeCell ref="Y8:Z8"/>
    <mergeCell ref="AA8:AB8"/>
    <mergeCell ref="AC8:AF8"/>
    <mergeCell ref="Q10:R10"/>
    <mergeCell ref="S10:T10"/>
    <mergeCell ref="U10:V10"/>
    <mergeCell ref="W10:X10"/>
    <mergeCell ref="Y10:Z10"/>
    <mergeCell ref="A8:B8"/>
    <mergeCell ref="C8:D8"/>
    <mergeCell ref="E8:F8"/>
    <mergeCell ref="G8:H8"/>
    <mergeCell ref="I8:J8"/>
    <mergeCell ref="K8:L8"/>
    <mergeCell ref="M8:N8"/>
    <mergeCell ref="O8:P8"/>
    <mergeCell ref="Q8:R8"/>
    <mergeCell ref="A3:AG3"/>
    <mergeCell ref="A6:B7"/>
    <mergeCell ref="C6:D7"/>
    <mergeCell ref="E6:F7"/>
    <mergeCell ref="G6:H7"/>
    <mergeCell ref="I6:L6"/>
    <mergeCell ref="M6:N7"/>
    <mergeCell ref="O6:P7"/>
    <mergeCell ref="Q6:T6"/>
    <mergeCell ref="U6:X6"/>
    <mergeCell ref="Y6:AB6"/>
    <mergeCell ref="AC6:AF7"/>
    <mergeCell ref="I7:J7"/>
    <mergeCell ref="K7:L7"/>
    <mergeCell ref="Q7:R7"/>
    <mergeCell ref="S7:T7"/>
    <mergeCell ref="U7:V7"/>
    <mergeCell ref="W7:X7"/>
    <mergeCell ref="Y7:Z7"/>
    <mergeCell ref="AA7:AB7"/>
  </mergeCells>
  <phoneticPr fontId="3"/>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267E0-9087-4D63-888C-35D3B719C04F}">
  <dimension ref="A1:AY66"/>
  <sheetViews>
    <sheetView showGridLines="0" view="pageBreakPreview" zoomScaleNormal="100" zoomScaleSheetLayoutView="100" workbookViewId="0">
      <selection activeCell="M15" sqref="M15"/>
    </sheetView>
  </sheetViews>
  <sheetFormatPr defaultRowHeight="13.5"/>
  <cols>
    <col min="1" max="51" width="2.625" style="92" customWidth="1"/>
  </cols>
  <sheetData>
    <row r="1" spans="1:33" s="89" customFormat="1" ht="15.6" customHeight="1">
      <c r="A1" s="94" t="s">
        <v>1169</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s="89" customFormat="1" ht="15.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33">
      <c r="A3" s="2160" t="s">
        <v>1166</v>
      </c>
      <c r="B3" s="2160"/>
      <c r="C3" s="2160"/>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row>
    <row r="4" spans="1:33">
      <c r="A4" s="433"/>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row>
    <row r="5" spans="1:33">
      <c r="A5" s="340"/>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row>
    <row r="6" spans="1:33">
      <c r="A6" s="1857" t="s">
        <v>1189</v>
      </c>
      <c r="B6" s="1857"/>
      <c r="C6" s="1857"/>
      <c r="D6" s="1913" t="s">
        <v>2055</v>
      </c>
      <c r="E6" s="1913"/>
      <c r="F6" s="1913"/>
      <c r="G6" s="1913"/>
      <c r="H6" s="1913"/>
      <c r="I6" s="1913"/>
      <c r="J6" s="1913"/>
      <c r="K6" s="1913"/>
      <c r="L6" s="1913"/>
      <c r="M6" s="1913"/>
      <c r="N6" s="1913"/>
      <c r="O6" s="1913"/>
      <c r="P6" s="1913"/>
      <c r="Q6" s="1913"/>
      <c r="R6" s="1913"/>
      <c r="S6" s="1913"/>
      <c r="T6" s="1913"/>
      <c r="U6" s="1913"/>
      <c r="V6" s="1913"/>
      <c r="W6" s="1913"/>
      <c r="X6" s="1913"/>
      <c r="Y6" s="1913"/>
      <c r="Z6" s="1913"/>
      <c r="AA6" s="1913"/>
      <c r="AB6" s="1913"/>
      <c r="AC6" s="1913"/>
      <c r="AD6" s="1913"/>
      <c r="AE6" s="1913"/>
      <c r="AF6" s="1913"/>
      <c r="AG6" s="1913"/>
    </row>
    <row r="7" spans="1:33">
      <c r="A7" s="1857"/>
      <c r="B7" s="1857"/>
      <c r="C7" s="1857"/>
      <c r="D7" s="1913"/>
      <c r="E7" s="1913"/>
      <c r="F7" s="1913"/>
      <c r="G7" s="1913"/>
      <c r="H7" s="1913"/>
      <c r="I7" s="1913"/>
      <c r="J7" s="1913"/>
      <c r="K7" s="1913"/>
      <c r="L7" s="1913"/>
      <c r="M7" s="1913"/>
      <c r="N7" s="1913"/>
      <c r="O7" s="1913"/>
      <c r="P7" s="1913"/>
      <c r="Q7" s="1913"/>
      <c r="R7" s="1913"/>
      <c r="S7" s="1913"/>
      <c r="T7" s="1913"/>
      <c r="U7" s="1913"/>
      <c r="V7" s="1913"/>
      <c r="W7" s="1913"/>
      <c r="X7" s="1913"/>
      <c r="Y7" s="1913"/>
      <c r="Z7" s="1913"/>
      <c r="AA7" s="1913"/>
      <c r="AB7" s="1913"/>
      <c r="AC7" s="1913"/>
      <c r="AD7" s="1913"/>
      <c r="AE7" s="1913"/>
      <c r="AF7" s="1913"/>
      <c r="AG7" s="1913"/>
    </row>
    <row r="8" spans="1:33">
      <c r="A8" s="1857"/>
      <c r="B8" s="1857"/>
      <c r="C8" s="1857"/>
      <c r="D8" s="340"/>
      <c r="E8" s="340"/>
      <c r="F8" s="340"/>
      <c r="G8" s="340"/>
      <c r="H8" s="340"/>
      <c r="I8" s="340"/>
      <c r="J8" s="340"/>
      <c r="K8" s="340"/>
      <c r="L8" s="340"/>
      <c r="M8" s="340"/>
      <c r="N8" s="340"/>
      <c r="O8" s="340"/>
      <c r="P8" s="340"/>
      <c r="Q8" s="340"/>
      <c r="R8" s="340"/>
      <c r="S8" s="340"/>
      <c r="T8" s="340"/>
      <c r="U8" s="340"/>
      <c r="V8" s="340"/>
      <c r="W8" s="340"/>
      <c r="X8" s="340"/>
      <c r="Y8" s="340"/>
      <c r="Z8" s="340"/>
      <c r="AA8" s="340"/>
      <c r="AB8" s="340"/>
      <c r="AC8" s="340"/>
      <c r="AD8" s="340"/>
      <c r="AE8" s="340"/>
      <c r="AF8" s="340"/>
      <c r="AG8" s="340"/>
    </row>
    <row r="9" spans="1:33">
      <c r="A9" s="1857" t="s">
        <v>1190</v>
      </c>
      <c r="B9" s="1857"/>
      <c r="C9" s="1857"/>
      <c r="D9" s="1857" t="s">
        <v>1191</v>
      </c>
      <c r="E9" s="1857"/>
      <c r="F9" s="1857"/>
      <c r="G9" s="1857"/>
      <c r="H9" s="1857"/>
      <c r="I9" s="1857"/>
      <c r="J9" s="1857"/>
      <c r="K9" s="1857"/>
      <c r="L9" s="1857"/>
      <c r="M9" s="1857"/>
      <c r="N9" s="1857"/>
      <c r="O9" s="1857"/>
      <c r="P9" s="1857"/>
      <c r="Q9" s="1857"/>
      <c r="R9" s="1857"/>
      <c r="S9" s="1857"/>
      <c r="T9" s="1857"/>
      <c r="U9" s="1857"/>
      <c r="V9" s="1857"/>
      <c r="W9" s="1857"/>
      <c r="X9" s="1857"/>
      <c r="Y9" s="1857"/>
      <c r="Z9" s="1857"/>
      <c r="AA9" s="1857"/>
      <c r="AB9" s="1857"/>
      <c r="AC9" s="1857"/>
      <c r="AD9" s="1857"/>
      <c r="AE9" s="1857"/>
      <c r="AF9" s="1857"/>
      <c r="AG9" s="1857"/>
    </row>
    <row r="10" spans="1:33">
      <c r="A10" s="1857"/>
      <c r="B10" s="1857"/>
      <c r="C10" s="1857"/>
      <c r="D10" s="340"/>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0"/>
    </row>
    <row r="11" spans="1:33">
      <c r="A11" s="1857" t="s">
        <v>1192</v>
      </c>
      <c r="B11" s="1857"/>
      <c r="C11" s="1857"/>
      <c r="D11" s="1913" t="s">
        <v>2056</v>
      </c>
      <c r="E11" s="1913"/>
      <c r="F11" s="1913"/>
      <c r="G11" s="1913"/>
      <c r="H11" s="1913"/>
      <c r="I11" s="1913"/>
      <c r="J11" s="1913"/>
      <c r="K11" s="1913"/>
      <c r="L11" s="1913"/>
      <c r="M11" s="1913"/>
      <c r="N11" s="1913"/>
      <c r="O11" s="1913"/>
      <c r="P11" s="1913"/>
      <c r="Q11" s="1913"/>
      <c r="R11" s="1913"/>
      <c r="S11" s="1913"/>
      <c r="T11" s="1913"/>
      <c r="U11" s="1913"/>
      <c r="V11" s="1913"/>
      <c r="W11" s="1913"/>
      <c r="X11" s="1913"/>
      <c r="Y11" s="1913"/>
      <c r="Z11" s="1913"/>
      <c r="AA11" s="1913"/>
      <c r="AB11" s="1913"/>
      <c r="AC11" s="1913"/>
      <c r="AD11" s="1913"/>
      <c r="AE11" s="1913"/>
      <c r="AF11" s="1913"/>
      <c r="AG11" s="1913"/>
    </row>
    <row r="12" spans="1:33">
      <c r="A12" s="1857"/>
      <c r="B12" s="1857"/>
      <c r="C12" s="1857"/>
      <c r="D12" s="1913"/>
      <c r="E12" s="1913"/>
      <c r="F12" s="1913"/>
      <c r="G12" s="1913"/>
      <c r="H12" s="1913"/>
      <c r="I12" s="1913"/>
      <c r="J12" s="1913"/>
      <c r="K12" s="1913"/>
      <c r="L12" s="1913"/>
      <c r="M12" s="1913"/>
      <c r="N12" s="1913"/>
      <c r="O12" s="1913"/>
      <c r="P12" s="1913"/>
      <c r="Q12" s="1913"/>
      <c r="R12" s="1913"/>
      <c r="S12" s="1913"/>
      <c r="T12" s="1913"/>
      <c r="U12" s="1913"/>
      <c r="V12" s="1913"/>
      <c r="W12" s="1913"/>
      <c r="X12" s="1913"/>
      <c r="Y12" s="1913"/>
      <c r="Z12" s="1913"/>
      <c r="AA12" s="1913"/>
      <c r="AB12" s="1913"/>
      <c r="AC12" s="1913"/>
      <c r="AD12" s="1913"/>
      <c r="AE12" s="1913"/>
      <c r="AF12" s="1913"/>
      <c r="AG12" s="1913"/>
    </row>
    <row r="13" spans="1:33">
      <c r="A13" s="1857"/>
      <c r="B13" s="1857"/>
      <c r="C13" s="1857"/>
      <c r="D13" s="340"/>
      <c r="E13" s="340"/>
      <c r="F13" s="340"/>
      <c r="G13" s="340"/>
      <c r="H13" s="340"/>
      <c r="I13" s="340"/>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0"/>
      <c r="AG13" s="340"/>
    </row>
    <row r="14" spans="1:33">
      <c r="A14" s="1857" t="s">
        <v>1193</v>
      </c>
      <c r="B14" s="1857"/>
      <c r="C14" s="1857"/>
      <c r="D14" s="2145" t="s">
        <v>1194</v>
      </c>
      <c r="E14" s="2145"/>
      <c r="F14" s="2145"/>
      <c r="G14" s="2145"/>
      <c r="H14" s="2145"/>
      <c r="I14" s="2145"/>
      <c r="J14" s="2145"/>
      <c r="K14" s="2145"/>
      <c r="L14" s="2145"/>
      <c r="M14" s="2145"/>
      <c r="N14" s="2145"/>
      <c r="O14" s="2145"/>
      <c r="P14" s="2145"/>
      <c r="Q14" s="2145"/>
      <c r="R14" s="2145"/>
      <c r="S14" s="2145"/>
      <c r="T14" s="2145"/>
      <c r="U14" s="2145"/>
      <c r="V14" s="2145"/>
      <c r="W14" s="2145"/>
      <c r="X14" s="2145"/>
      <c r="Y14" s="2145"/>
      <c r="Z14" s="2145"/>
      <c r="AA14" s="2145"/>
      <c r="AB14" s="2145"/>
      <c r="AC14" s="2145"/>
      <c r="AD14" s="2145"/>
      <c r="AE14" s="2145"/>
      <c r="AF14" s="2145"/>
      <c r="AG14" s="2145"/>
    </row>
    <row r="15" spans="1:33">
      <c r="A15" s="1857"/>
      <c r="B15" s="1857"/>
      <c r="C15" s="1857"/>
      <c r="D15" s="438" t="s">
        <v>1195</v>
      </c>
      <c r="E15" s="340"/>
      <c r="F15" s="340"/>
      <c r="G15" s="340"/>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340"/>
    </row>
    <row r="16" spans="1:33">
      <c r="A16" s="1857"/>
      <c r="B16" s="1857"/>
      <c r="C16" s="1857"/>
      <c r="D16" s="438" t="s">
        <v>1196</v>
      </c>
      <c r="E16" s="340"/>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row>
    <row r="17" spans="1:33">
      <c r="A17" s="1857"/>
      <c r="B17" s="1857"/>
      <c r="C17" s="1857"/>
      <c r="D17" s="1913" t="s">
        <v>1197</v>
      </c>
      <c r="E17" s="1913"/>
      <c r="F17" s="1913"/>
      <c r="G17" s="1913"/>
      <c r="H17" s="1913"/>
      <c r="I17" s="1913"/>
      <c r="J17" s="1913"/>
      <c r="K17" s="1913"/>
      <c r="L17" s="1913"/>
      <c r="M17" s="1913"/>
      <c r="N17" s="1913"/>
      <c r="O17" s="1913"/>
      <c r="P17" s="1913"/>
      <c r="Q17" s="1913"/>
      <c r="R17" s="1913"/>
      <c r="S17" s="1913"/>
      <c r="T17" s="1913"/>
      <c r="U17" s="1913"/>
      <c r="V17" s="1913"/>
      <c r="W17" s="1913"/>
      <c r="X17" s="1913"/>
      <c r="Y17" s="1913"/>
      <c r="Z17" s="1913"/>
      <c r="AA17" s="1913"/>
      <c r="AB17" s="1913"/>
      <c r="AC17" s="1913"/>
      <c r="AD17" s="1913"/>
      <c r="AE17" s="1913"/>
      <c r="AF17" s="1913"/>
      <c r="AG17" s="340"/>
    </row>
    <row r="18" spans="1:33">
      <c r="A18" s="1857"/>
      <c r="B18" s="1857"/>
      <c r="C18" s="1857"/>
      <c r="D18" s="1913"/>
      <c r="E18" s="1913"/>
      <c r="F18" s="1913"/>
      <c r="G18" s="1913"/>
      <c r="H18" s="1913"/>
      <c r="I18" s="1913"/>
      <c r="J18" s="1913"/>
      <c r="K18" s="1913"/>
      <c r="L18" s="1913"/>
      <c r="M18" s="1913"/>
      <c r="N18" s="1913"/>
      <c r="O18" s="1913"/>
      <c r="P18" s="1913"/>
      <c r="Q18" s="1913"/>
      <c r="R18" s="1913"/>
      <c r="S18" s="1913"/>
      <c r="T18" s="1913"/>
      <c r="U18" s="1913"/>
      <c r="V18" s="1913"/>
      <c r="W18" s="1913"/>
      <c r="X18" s="1913"/>
      <c r="Y18" s="1913"/>
      <c r="Z18" s="1913"/>
      <c r="AA18" s="1913"/>
      <c r="AB18" s="1913"/>
      <c r="AC18" s="1913"/>
      <c r="AD18" s="1913"/>
      <c r="AE18" s="1913"/>
      <c r="AF18" s="1913"/>
      <c r="AG18" s="340"/>
    </row>
    <row r="19" spans="1:33">
      <c r="A19" s="1857"/>
      <c r="B19" s="1857"/>
      <c r="C19" s="1857"/>
      <c r="D19" s="438" t="s">
        <v>1198</v>
      </c>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row>
    <row r="20" spans="1:33">
      <c r="A20" s="1857"/>
      <c r="B20" s="1857"/>
      <c r="C20" s="1857"/>
      <c r="D20" s="340"/>
      <c r="E20" s="340"/>
      <c r="F20" s="340"/>
      <c r="G20" s="340"/>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row>
    <row r="21" spans="1:33">
      <c r="A21" s="1857" t="s">
        <v>1199</v>
      </c>
      <c r="B21" s="1857"/>
      <c r="C21" s="1857"/>
      <c r="D21" s="1913" t="s">
        <v>1200</v>
      </c>
      <c r="E21" s="1913"/>
      <c r="F21" s="1913"/>
      <c r="G21" s="1913"/>
      <c r="H21" s="1913"/>
      <c r="I21" s="1913"/>
      <c r="J21" s="1913"/>
      <c r="K21" s="1913"/>
      <c r="L21" s="1913"/>
      <c r="M21" s="1913"/>
      <c r="N21" s="1913"/>
      <c r="O21" s="1913"/>
      <c r="P21" s="1913"/>
      <c r="Q21" s="1913"/>
      <c r="R21" s="1913"/>
      <c r="S21" s="1913"/>
      <c r="T21" s="1913"/>
      <c r="U21" s="1913"/>
      <c r="V21" s="1913"/>
      <c r="W21" s="1913"/>
      <c r="X21" s="1913"/>
      <c r="Y21" s="1913"/>
      <c r="Z21" s="1913"/>
      <c r="AA21" s="1913"/>
      <c r="AB21" s="1913"/>
      <c r="AC21" s="1913"/>
      <c r="AD21" s="1913"/>
      <c r="AE21" s="1913"/>
      <c r="AF21" s="1913"/>
      <c r="AG21" s="1913"/>
    </row>
    <row r="22" spans="1:33">
      <c r="A22" s="1857"/>
      <c r="B22" s="1857"/>
      <c r="C22" s="1857"/>
      <c r="D22" s="1913"/>
      <c r="E22" s="1913"/>
      <c r="F22" s="1913"/>
      <c r="G22" s="1913"/>
      <c r="H22" s="1913"/>
      <c r="I22" s="1913"/>
      <c r="J22" s="1913"/>
      <c r="K22" s="1913"/>
      <c r="L22" s="1913"/>
      <c r="M22" s="1913"/>
      <c r="N22" s="1913"/>
      <c r="O22" s="1913"/>
      <c r="P22" s="1913"/>
      <c r="Q22" s="1913"/>
      <c r="R22" s="1913"/>
      <c r="S22" s="1913"/>
      <c r="T22" s="1913"/>
      <c r="U22" s="1913"/>
      <c r="V22" s="1913"/>
      <c r="W22" s="1913"/>
      <c r="X22" s="1913"/>
      <c r="Y22" s="1913"/>
      <c r="Z22" s="1913"/>
      <c r="AA22" s="1913"/>
      <c r="AB22" s="1913"/>
      <c r="AC22" s="1913"/>
      <c r="AD22" s="1913"/>
      <c r="AE22" s="1913"/>
      <c r="AF22" s="1913"/>
      <c r="AG22" s="1913"/>
    </row>
    <row r="23" spans="1:33">
      <c r="A23" s="1857"/>
      <c r="B23" s="1857"/>
      <c r="C23" s="1857"/>
      <c r="D23" s="438" t="s">
        <v>1201</v>
      </c>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row>
    <row r="24" spans="1:33">
      <c r="A24" s="1857"/>
      <c r="B24" s="1857"/>
      <c r="C24" s="1857"/>
      <c r="D24" s="438" t="s">
        <v>1202</v>
      </c>
      <c r="E24" s="340"/>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row>
    <row r="25" spans="1:33">
      <c r="A25" s="1857"/>
      <c r="B25" s="1857"/>
      <c r="C25" s="1857"/>
      <c r="D25" s="438" t="s">
        <v>1203</v>
      </c>
      <c r="E25" s="340"/>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row>
    <row r="26" spans="1:33">
      <c r="A26" s="1857"/>
      <c r="B26" s="1857"/>
      <c r="C26" s="1857"/>
      <c r="D26" s="340"/>
      <c r="E26" s="340"/>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row>
    <row r="27" spans="1:33">
      <c r="A27" s="1857" t="s">
        <v>1204</v>
      </c>
      <c r="B27" s="1857"/>
      <c r="C27" s="1857"/>
      <c r="D27" s="1913" t="s">
        <v>1205</v>
      </c>
      <c r="E27" s="1913"/>
      <c r="F27" s="1913"/>
      <c r="G27" s="1913"/>
      <c r="H27" s="1913"/>
      <c r="I27" s="1913"/>
      <c r="J27" s="1913"/>
      <c r="K27" s="1913"/>
      <c r="L27" s="1913"/>
      <c r="M27" s="1913"/>
      <c r="N27" s="1913"/>
      <c r="O27" s="1913"/>
      <c r="P27" s="1913"/>
      <c r="Q27" s="1913"/>
      <c r="R27" s="1913"/>
      <c r="S27" s="1913"/>
      <c r="T27" s="1913"/>
      <c r="U27" s="1913"/>
      <c r="V27" s="1913"/>
      <c r="W27" s="1913"/>
      <c r="X27" s="1913"/>
      <c r="Y27" s="1913"/>
      <c r="Z27" s="1913"/>
      <c r="AA27" s="1913"/>
      <c r="AB27" s="1913"/>
      <c r="AC27" s="1913"/>
      <c r="AD27" s="1913"/>
      <c r="AE27" s="1913"/>
      <c r="AF27" s="1913"/>
      <c r="AG27" s="1913"/>
    </row>
    <row r="28" spans="1:33">
      <c r="A28" s="1857"/>
      <c r="B28" s="1857"/>
      <c r="C28" s="1857"/>
      <c r="D28" s="1913"/>
      <c r="E28" s="1913"/>
      <c r="F28" s="1913"/>
      <c r="G28" s="1913"/>
      <c r="H28" s="1913"/>
      <c r="I28" s="1913"/>
      <c r="J28" s="1913"/>
      <c r="K28" s="1913"/>
      <c r="L28" s="1913"/>
      <c r="M28" s="1913"/>
      <c r="N28" s="1913"/>
      <c r="O28" s="1913"/>
      <c r="P28" s="1913"/>
      <c r="Q28" s="1913"/>
      <c r="R28" s="1913"/>
      <c r="S28" s="1913"/>
      <c r="T28" s="1913"/>
      <c r="U28" s="1913"/>
      <c r="V28" s="1913"/>
      <c r="W28" s="1913"/>
      <c r="X28" s="1913"/>
      <c r="Y28" s="1913"/>
      <c r="Z28" s="1913"/>
      <c r="AA28" s="1913"/>
      <c r="AB28" s="1913"/>
      <c r="AC28" s="1913"/>
      <c r="AD28" s="1913"/>
      <c r="AE28" s="1913"/>
      <c r="AF28" s="1913"/>
      <c r="AG28" s="1913"/>
    </row>
    <row r="29" spans="1:33">
      <c r="A29" s="1857"/>
      <c r="B29" s="1857"/>
      <c r="C29" s="1857"/>
      <c r="D29" s="340"/>
      <c r="E29" s="340"/>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row>
    <row r="30" spans="1:33">
      <c r="A30" s="1857"/>
      <c r="B30" s="1857"/>
      <c r="C30" s="1857"/>
      <c r="D30" s="340"/>
      <c r="E30" s="340"/>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row>
    <row r="31" spans="1:33">
      <c r="A31" s="1857"/>
      <c r="B31" s="1857"/>
      <c r="C31" s="1857"/>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row>
    <row r="32" spans="1:33">
      <c r="A32" s="1857"/>
      <c r="B32" s="1857"/>
      <c r="C32" s="1857"/>
      <c r="D32" s="340"/>
      <c r="E32" s="340"/>
      <c r="F32" s="340"/>
      <c r="G32" s="340"/>
      <c r="H32" s="340"/>
      <c r="I32" s="340"/>
      <c r="J32" s="340"/>
      <c r="K32" s="340"/>
      <c r="L32" s="340"/>
      <c r="M32" s="340"/>
      <c r="N32" s="340"/>
      <c r="O32" s="340"/>
      <c r="P32" s="340"/>
      <c r="Q32" s="340"/>
      <c r="R32" s="340"/>
      <c r="S32" s="340"/>
      <c r="T32" s="340"/>
      <c r="U32" s="340"/>
      <c r="V32" s="340"/>
      <c r="W32" s="340"/>
      <c r="X32" s="340"/>
      <c r="Y32" s="340"/>
      <c r="Z32" s="340"/>
      <c r="AA32" s="340"/>
      <c r="AB32" s="340"/>
      <c r="AC32" s="340"/>
      <c r="AD32" s="340"/>
      <c r="AE32" s="340"/>
      <c r="AF32" s="340"/>
      <c r="AG32" s="340"/>
    </row>
    <row r="33" spans="1:33">
      <c r="A33" s="1857"/>
      <c r="B33" s="1857"/>
      <c r="C33" s="1857"/>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row>
    <row r="34" spans="1:33" ht="15.6" customHeight="1">
      <c r="A34" s="1857"/>
      <c r="B34" s="1857"/>
      <c r="C34" s="1857"/>
    </row>
    <row r="35" spans="1:33" ht="15.6" customHeight="1"/>
    <row r="36" spans="1:33" ht="15.6" customHeight="1"/>
    <row r="37" spans="1:33" ht="15.6" customHeight="1"/>
    <row r="38" spans="1:33" ht="15.6" customHeight="1"/>
    <row r="39" spans="1:33" ht="15.6" customHeight="1"/>
    <row r="40" spans="1:33" ht="15.6" customHeight="1"/>
    <row r="41" spans="1:33" ht="15.6" customHeight="1"/>
    <row r="42" spans="1:33" ht="15.6" customHeight="1"/>
    <row r="43" spans="1:33" ht="15.6" customHeight="1"/>
    <row r="44" spans="1:33" ht="15.6" customHeight="1"/>
    <row r="45" spans="1:33" ht="15.6" customHeight="1"/>
    <row r="46" spans="1:33" ht="15.6" customHeight="1"/>
    <row r="47" spans="1:33" ht="15.6" customHeight="1"/>
    <row r="48" spans="1:33"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sheetData>
  <mergeCells count="37">
    <mergeCell ref="A30:C30"/>
    <mergeCell ref="A31:C31"/>
    <mergeCell ref="A32:C32"/>
    <mergeCell ref="A33:C33"/>
    <mergeCell ref="A34:C34"/>
    <mergeCell ref="A29:C29"/>
    <mergeCell ref="A20:C20"/>
    <mergeCell ref="A21:C21"/>
    <mergeCell ref="D21:AG22"/>
    <mergeCell ref="A22:C22"/>
    <mergeCell ref="A23:C23"/>
    <mergeCell ref="A24:C24"/>
    <mergeCell ref="A25:C25"/>
    <mergeCell ref="A26:C26"/>
    <mergeCell ref="A27:C27"/>
    <mergeCell ref="D27:AG28"/>
    <mergeCell ref="A28:C28"/>
    <mergeCell ref="A19:C19"/>
    <mergeCell ref="A10:C10"/>
    <mergeCell ref="A11:C11"/>
    <mergeCell ref="D11:AG12"/>
    <mergeCell ref="A12:C12"/>
    <mergeCell ref="A13:C13"/>
    <mergeCell ref="A14:C14"/>
    <mergeCell ref="D14:AG14"/>
    <mergeCell ref="A15:C15"/>
    <mergeCell ref="A16:C16"/>
    <mergeCell ref="A17:C17"/>
    <mergeCell ref="D17:AF18"/>
    <mergeCell ref="A18:C18"/>
    <mergeCell ref="A9:C9"/>
    <mergeCell ref="D9:AG9"/>
    <mergeCell ref="A3:AG3"/>
    <mergeCell ref="A6:C6"/>
    <mergeCell ref="D6:AG7"/>
    <mergeCell ref="A7:C7"/>
    <mergeCell ref="A8:C8"/>
  </mergeCells>
  <phoneticPr fontId="3"/>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6738E-05C9-4909-B794-4957E6A0EEA0}">
  <dimension ref="A1:AY55"/>
  <sheetViews>
    <sheetView showGridLines="0" view="pageBreakPreview" zoomScale="122" zoomScaleNormal="100" zoomScaleSheetLayoutView="100" workbookViewId="0">
      <selection activeCell="G12" sqref="G12:N12"/>
    </sheetView>
  </sheetViews>
  <sheetFormatPr defaultRowHeight="13.5"/>
  <cols>
    <col min="1" max="51" width="2.625" style="92" customWidth="1"/>
  </cols>
  <sheetData>
    <row r="1" spans="1:33" s="89" customFormat="1" ht="15.6" customHeight="1">
      <c r="A1" s="94" t="s">
        <v>1188</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c r="A2" s="2160" t="s">
        <v>1167</v>
      </c>
      <c r="B2" s="2160"/>
      <c r="C2" s="2160"/>
      <c r="D2" s="2160"/>
      <c r="E2" s="2160"/>
      <c r="F2" s="2160"/>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row>
    <row r="3" spans="1:33">
      <c r="A3" s="340"/>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row>
    <row r="4" spans="1:33" ht="60" customHeight="1">
      <c r="A4" s="2168" t="s">
        <v>1206</v>
      </c>
      <c r="B4" s="2168"/>
      <c r="C4" s="2168"/>
      <c r="D4" s="2168"/>
      <c r="E4" s="2168"/>
      <c r="F4" s="2168"/>
      <c r="G4" s="1875"/>
      <c r="H4" s="1875"/>
      <c r="I4" s="1875"/>
      <c r="J4" s="1875"/>
      <c r="K4" s="1875"/>
      <c r="L4" s="1875"/>
      <c r="M4" s="1875"/>
      <c r="N4" s="1875"/>
      <c r="O4" s="1875"/>
      <c r="P4" s="1875"/>
      <c r="Q4" s="1875"/>
      <c r="R4" s="1875"/>
      <c r="S4" s="1875"/>
      <c r="T4" s="1875"/>
      <c r="U4" s="1875"/>
      <c r="V4" s="1875"/>
      <c r="W4" s="1875"/>
      <c r="X4" s="1875"/>
      <c r="Y4" s="1875"/>
      <c r="Z4" s="1875"/>
      <c r="AA4" s="1875"/>
      <c r="AB4" s="1875"/>
      <c r="AC4" s="1875"/>
      <c r="AD4" s="1875"/>
      <c r="AE4" s="1875"/>
      <c r="AF4" s="1875"/>
      <c r="AG4" s="1875"/>
    </row>
    <row r="5" spans="1:33" ht="60" customHeight="1">
      <c r="A5" s="2168" t="s">
        <v>1207</v>
      </c>
      <c r="B5" s="2168"/>
      <c r="C5" s="2168"/>
      <c r="D5" s="2168"/>
      <c r="E5" s="2168"/>
      <c r="F5" s="2168"/>
      <c r="G5" s="1875"/>
      <c r="H5" s="1875"/>
      <c r="I5" s="1875"/>
      <c r="J5" s="1875"/>
      <c r="K5" s="1875"/>
      <c r="L5" s="1875"/>
      <c r="M5" s="1875"/>
      <c r="N5" s="1875"/>
      <c r="O5" s="1875"/>
      <c r="P5" s="1875"/>
      <c r="Q5" s="1875"/>
      <c r="R5" s="1875"/>
      <c r="S5" s="1875"/>
      <c r="T5" s="1875"/>
      <c r="U5" s="1875"/>
      <c r="V5" s="1875"/>
      <c r="W5" s="1875"/>
      <c r="X5" s="1875"/>
      <c r="Y5" s="1875"/>
      <c r="Z5" s="1875"/>
      <c r="AA5" s="1875"/>
      <c r="AB5" s="1875"/>
      <c r="AC5" s="1875"/>
      <c r="AD5" s="1875"/>
      <c r="AE5" s="1875"/>
      <c r="AF5" s="1875"/>
      <c r="AG5" s="1875"/>
    </row>
    <row r="6" spans="1:33">
      <c r="A6" s="2168" t="s">
        <v>1208</v>
      </c>
      <c r="B6" s="2168"/>
      <c r="C6" s="2168"/>
      <c r="D6" s="2168"/>
      <c r="E6" s="2168"/>
      <c r="F6" s="2168"/>
      <c r="G6" s="2169" t="s">
        <v>1209</v>
      </c>
      <c r="H6" s="2170"/>
      <c r="I6" s="2170"/>
      <c r="J6" s="2170"/>
      <c r="K6" s="2170"/>
      <c r="L6" s="2170"/>
      <c r="M6" s="2170"/>
      <c r="N6" s="2170"/>
      <c r="O6" s="2170"/>
      <c r="P6" s="2170"/>
      <c r="Q6" s="2170"/>
      <c r="R6" s="2170"/>
      <c r="S6" s="2170"/>
      <c r="T6" s="2170"/>
      <c r="U6" s="2170"/>
      <c r="V6" s="2170"/>
      <c r="W6" s="2170"/>
      <c r="X6" s="2170"/>
      <c r="Y6" s="2170"/>
      <c r="Z6" s="2170"/>
      <c r="AA6" s="2170"/>
      <c r="AB6" s="2170"/>
      <c r="AC6" s="2170"/>
      <c r="AD6" s="2170"/>
      <c r="AE6" s="2170"/>
      <c r="AF6" s="2170"/>
      <c r="AG6" s="2171"/>
    </row>
    <row r="7" spans="1:33">
      <c r="A7" s="2168"/>
      <c r="B7" s="2168"/>
      <c r="C7" s="2168"/>
      <c r="D7" s="2168"/>
      <c r="E7" s="2168"/>
      <c r="F7" s="2168"/>
      <c r="G7" s="2172" t="s">
        <v>1210</v>
      </c>
      <c r="H7" s="2173"/>
      <c r="I7" s="2173"/>
      <c r="J7" s="2173"/>
      <c r="K7" s="2173"/>
      <c r="L7" s="2173"/>
      <c r="M7" s="2173"/>
      <c r="N7" s="2173"/>
      <c r="O7" s="2173"/>
      <c r="P7" s="2173"/>
      <c r="Q7" s="2173"/>
      <c r="R7" s="2173"/>
      <c r="S7" s="2173"/>
      <c r="T7" s="2173"/>
      <c r="U7" s="2173"/>
      <c r="V7" s="2173"/>
      <c r="W7" s="2173"/>
      <c r="X7" s="2173"/>
      <c r="Y7" s="2173"/>
      <c r="Z7" s="2173"/>
      <c r="AA7" s="2173"/>
      <c r="AB7" s="2173"/>
      <c r="AC7" s="2173"/>
      <c r="AD7" s="2173"/>
      <c r="AE7" s="2173"/>
      <c r="AF7" s="2173"/>
      <c r="AG7" s="2174"/>
    </row>
    <row r="8" spans="1:33">
      <c r="A8" s="2168" t="s">
        <v>1211</v>
      </c>
      <c r="B8" s="2168"/>
      <c r="C8" s="2168"/>
      <c r="D8" s="2168"/>
      <c r="E8" s="2168"/>
      <c r="F8" s="2168"/>
      <c r="G8" s="2175" t="s">
        <v>1212</v>
      </c>
      <c r="H8" s="2176"/>
      <c r="I8" s="2176"/>
      <c r="J8" s="2176"/>
      <c r="K8" s="2176"/>
      <c r="L8" s="2176"/>
      <c r="M8" s="2176"/>
      <c r="N8" s="2176"/>
      <c r="O8" s="2176"/>
      <c r="P8" s="2176"/>
      <c r="Q8" s="2176"/>
      <c r="R8" s="2176"/>
      <c r="S8" s="2176"/>
      <c r="T8" s="2176"/>
      <c r="U8" s="2176"/>
      <c r="V8" s="2176"/>
      <c r="W8" s="2176"/>
      <c r="X8" s="2176"/>
      <c r="Y8" s="2176"/>
      <c r="Z8" s="2176"/>
      <c r="AA8" s="2176"/>
      <c r="AB8" s="2176"/>
      <c r="AC8" s="2176"/>
      <c r="AD8" s="2177">
        <v>0</v>
      </c>
      <c r="AE8" s="2178"/>
      <c r="AF8" s="2178"/>
      <c r="AG8" s="2179"/>
    </row>
    <row r="9" spans="1:33">
      <c r="A9" s="2168"/>
      <c r="B9" s="2168"/>
      <c r="C9" s="2168"/>
      <c r="D9" s="2168"/>
      <c r="E9" s="2168"/>
      <c r="F9" s="2168"/>
      <c r="G9" s="2180" t="s">
        <v>1212</v>
      </c>
      <c r="H9" s="2181"/>
      <c r="I9" s="2181"/>
      <c r="J9" s="2181"/>
      <c r="K9" s="2181"/>
      <c r="L9" s="2181"/>
      <c r="M9" s="2181"/>
      <c r="N9" s="2181"/>
      <c r="O9" s="2181"/>
      <c r="P9" s="2181"/>
      <c r="Q9" s="2181"/>
      <c r="R9" s="2181"/>
      <c r="S9" s="2181"/>
      <c r="T9" s="2181"/>
      <c r="U9" s="2181"/>
      <c r="V9" s="2181"/>
      <c r="W9" s="2181"/>
      <c r="X9" s="2181"/>
      <c r="Y9" s="2181"/>
      <c r="Z9" s="2181"/>
      <c r="AA9" s="2181"/>
      <c r="AB9" s="2181"/>
      <c r="AC9" s="2181"/>
      <c r="AD9" s="2182">
        <v>0</v>
      </c>
      <c r="AE9" s="2183"/>
      <c r="AF9" s="2183"/>
      <c r="AG9" s="2184"/>
    </row>
    <row r="10" spans="1:33">
      <c r="A10" s="2168"/>
      <c r="B10" s="2168"/>
      <c r="C10" s="2168"/>
      <c r="D10" s="2168"/>
      <c r="E10" s="2168"/>
      <c r="F10" s="2168"/>
      <c r="G10" s="2180" t="s">
        <v>1212</v>
      </c>
      <c r="H10" s="2181"/>
      <c r="I10" s="2181"/>
      <c r="J10" s="2181"/>
      <c r="K10" s="2181"/>
      <c r="L10" s="2181"/>
      <c r="M10" s="2181"/>
      <c r="N10" s="2181"/>
      <c r="O10" s="2181"/>
      <c r="P10" s="2181"/>
      <c r="Q10" s="2181"/>
      <c r="R10" s="2181"/>
      <c r="S10" s="2181"/>
      <c r="T10" s="2181"/>
      <c r="U10" s="2181"/>
      <c r="V10" s="2181"/>
      <c r="W10" s="2181"/>
      <c r="X10" s="2181"/>
      <c r="Y10" s="2181"/>
      <c r="Z10" s="2181"/>
      <c r="AA10" s="2181"/>
      <c r="AB10" s="2181"/>
      <c r="AC10" s="2181"/>
      <c r="AD10" s="2182">
        <v>0</v>
      </c>
      <c r="AE10" s="2183"/>
      <c r="AF10" s="2183"/>
      <c r="AG10" s="2184"/>
    </row>
    <row r="11" spans="1:33">
      <c r="A11" s="2168"/>
      <c r="B11" s="2168"/>
      <c r="C11" s="2168"/>
      <c r="D11" s="2168"/>
      <c r="E11" s="2168"/>
      <c r="F11" s="2168"/>
      <c r="G11" s="2185" t="s">
        <v>1213</v>
      </c>
      <c r="H11" s="2186"/>
      <c r="I11" s="2186"/>
      <c r="J11" s="2186"/>
      <c r="K11" s="2186"/>
      <c r="L11" s="2186"/>
      <c r="M11" s="2186"/>
      <c r="N11" s="2186"/>
      <c r="O11" s="2186"/>
      <c r="P11" s="2186"/>
      <c r="Q11" s="2186"/>
      <c r="R11" s="2186"/>
      <c r="S11" s="2186"/>
      <c r="T11" s="2186"/>
      <c r="U11" s="2186"/>
      <c r="V11" s="2186"/>
      <c r="W11" s="2186"/>
      <c r="X11" s="2186"/>
      <c r="Y11" s="2186"/>
      <c r="Z11" s="2186"/>
      <c r="AA11" s="2186"/>
      <c r="AB11" s="2186"/>
      <c r="AC11" s="2186"/>
      <c r="AD11" s="2187">
        <f>SUM(AD8:AG10)</f>
        <v>0</v>
      </c>
      <c r="AE11" s="2187"/>
      <c r="AF11" s="2187"/>
      <c r="AG11" s="2188"/>
    </row>
    <row r="12" spans="1:33" ht="60" customHeight="1">
      <c r="A12" s="2168" t="s">
        <v>1214</v>
      </c>
      <c r="B12" s="2168"/>
      <c r="C12" s="2168"/>
      <c r="D12" s="2168"/>
      <c r="E12" s="2168"/>
      <c r="F12" s="2168"/>
      <c r="G12" s="2189" t="s">
        <v>1215</v>
      </c>
      <c r="H12" s="2190"/>
      <c r="I12" s="2190"/>
      <c r="J12" s="2190"/>
      <c r="K12" s="2190"/>
      <c r="L12" s="2190"/>
      <c r="M12" s="2190"/>
      <c r="N12" s="2190"/>
      <c r="O12" s="2190" t="s">
        <v>1216</v>
      </c>
      <c r="P12" s="2190"/>
      <c r="Q12" s="2190"/>
      <c r="R12" s="2190"/>
      <c r="S12" s="2190"/>
      <c r="T12" s="2190"/>
      <c r="U12" s="2190"/>
      <c r="V12" s="2190"/>
      <c r="W12" s="2190"/>
      <c r="X12" s="2190" t="s">
        <v>1217</v>
      </c>
      <c r="Y12" s="2190"/>
      <c r="Z12" s="2190"/>
      <c r="AA12" s="2190"/>
      <c r="AB12" s="2190"/>
      <c r="AC12" s="2190"/>
      <c r="AD12" s="2190"/>
      <c r="AE12" s="2190"/>
      <c r="AF12" s="2190"/>
      <c r="AG12" s="2191"/>
    </row>
    <row r="13" spans="1:33" ht="60" customHeight="1">
      <c r="A13" s="2168"/>
      <c r="B13" s="2168"/>
      <c r="C13" s="2168"/>
      <c r="D13" s="2168"/>
      <c r="E13" s="2168"/>
      <c r="F13" s="2168"/>
      <c r="G13" s="2192" t="s">
        <v>1218</v>
      </c>
      <c r="H13" s="2193"/>
      <c r="I13" s="2193"/>
      <c r="J13" s="2193"/>
      <c r="K13" s="2193"/>
      <c r="L13" s="2193"/>
      <c r="M13" s="2193"/>
      <c r="N13" s="2193"/>
      <c r="O13" s="2193" t="s">
        <v>1216</v>
      </c>
      <c r="P13" s="2193"/>
      <c r="Q13" s="2193"/>
      <c r="R13" s="2193"/>
      <c r="S13" s="2193"/>
      <c r="T13" s="2193"/>
      <c r="U13" s="2193"/>
      <c r="V13" s="2193"/>
      <c r="W13" s="2193"/>
      <c r="X13" s="2193" t="s">
        <v>1217</v>
      </c>
      <c r="Y13" s="2193"/>
      <c r="Z13" s="2193"/>
      <c r="AA13" s="2193"/>
      <c r="AB13" s="2193"/>
      <c r="AC13" s="2193"/>
      <c r="AD13" s="2193"/>
      <c r="AE13" s="2193"/>
      <c r="AF13" s="2193"/>
      <c r="AG13" s="2194"/>
    </row>
    <row r="14" spans="1:33" ht="18" customHeight="1">
      <c r="A14" s="2168" t="s">
        <v>1219</v>
      </c>
      <c r="B14" s="2168"/>
      <c r="C14" s="2168"/>
      <c r="D14" s="2168"/>
      <c r="E14" s="2168"/>
      <c r="F14" s="2168"/>
      <c r="G14" s="2195"/>
      <c r="H14" s="2196"/>
      <c r="I14" s="2196"/>
      <c r="J14" s="2196"/>
      <c r="K14" s="2196"/>
      <c r="L14" s="2196"/>
      <c r="M14" s="2196"/>
      <c r="N14" s="2196"/>
      <c r="O14" s="1111" t="s">
        <v>1220</v>
      </c>
      <c r="P14" s="1111"/>
      <c r="Q14" s="1111"/>
      <c r="R14" s="1111"/>
      <c r="S14" s="1111"/>
      <c r="T14" s="1111"/>
      <c r="U14" s="1111"/>
      <c r="V14" s="1111"/>
      <c r="W14" s="1111"/>
      <c r="X14" s="1111"/>
      <c r="Y14" s="1111"/>
      <c r="Z14" s="1111"/>
      <c r="AA14" s="1111"/>
      <c r="AB14" s="1111"/>
      <c r="AC14" s="1111"/>
      <c r="AD14" s="1111"/>
      <c r="AE14" s="1111"/>
      <c r="AF14" s="1111"/>
      <c r="AG14" s="1112"/>
    </row>
    <row r="15" spans="1:33" ht="60" customHeight="1">
      <c r="A15" s="2168" t="s">
        <v>1221</v>
      </c>
      <c r="B15" s="2168"/>
      <c r="C15" s="2168"/>
      <c r="D15" s="2168"/>
      <c r="E15" s="2168"/>
      <c r="F15" s="2168"/>
      <c r="G15" s="1875"/>
      <c r="H15" s="1875"/>
      <c r="I15" s="1875"/>
      <c r="J15" s="1875"/>
      <c r="K15" s="1875"/>
      <c r="L15" s="1875"/>
      <c r="M15" s="1875"/>
      <c r="N15" s="1875"/>
      <c r="O15" s="1875"/>
      <c r="P15" s="1875"/>
      <c r="Q15" s="1875"/>
      <c r="R15" s="1875"/>
      <c r="S15" s="1875"/>
      <c r="T15" s="1875"/>
      <c r="U15" s="1875"/>
      <c r="V15" s="1875"/>
      <c r="W15" s="1875"/>
      <c r="X15" s="1875"/>
      <c r="Y15" s="1875"/>
      <c r="Z15" s="1875"/>
      <c r="AA15" s="1875"/>
      <c r="AB15" s="1875"/>
      <c r="AC15" s="1875"/>
      <c r="AD15" s="1875"/>
      <c r="AE15" s="1875"/>
      <c r="AF15" s="1875"/>
      <c r="AG15" s="1875"/>
    </row>
    <row r="16" spans="1:33" ht="18" customHeight="1">
      <c r="A16" s="438" t="s">
        <v>1222</v>
      </c>
      <c r="B16" s="340"/>
      <c r="C16" s="340"/>
      <c r="D16" s="340"/>
      <c r="E16" s="340"/>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row>
    <row r="17" spans="1:33">
      <c r="A17" s="438" t="s">
        <v>1223</v>
      </c>
      <c r="B17" s="340"/>
      <c r="C17" s="340"/>
      <c r="D17" s="340"/>
      <c r="E17" s="340"/>
      <c r="F17" s="340"/>
      <c r="G17" s="340"/>
      <c r="H17" s="340"/>
      <c r="I17" s="340"/>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row>
    <row r="18" spans="1:33">
      <c r="A18" s="438" t="s">
        <v>1224</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row>
    <row r="19" spans="1:33">
      <c r="A19" s="1913" t="s">
        <v>1225</v>
      </c>
      <c r="B19" s="2145"/>
      <c r="C19" s="2145"/>
      <c r="D19" s="2145"/>
      <c r="E19" s="2145"/>
      <c r="F19" s="2145"/>
      <c r="G19" s="2145"/>
      <c r="H19" s="2145"/>
      <c r="I19" s="2145"/>
      <c r="J19" s="2145"/>
      <c r="K19" s="2145"/>
      <c r="L19" s="2145"/>
      <c r="M19" s="2145"/>
      <c r="N19" s="2145"/>
      <c r="O19" s="2145"/>
      <c r="P19" s="2145"/>
      <c r="Q19" s="2145"/>
      <c r="R19" s="2145"/>
      <c r="S19" s="2145"/>
      <c r="T19" s="2145"/>
      <c r="U19" s="2145"/>
      <c r="V19" s="2145"/>
      <c r="W19" s="2145"/>
      <c r="X19" s="2145"/>
      <c r="Y19" s="2145"/>
      <c r="Z19" s="2145"/>
      <c r="AA19" s="2145"/>
      <c r="AB19" s="2145"/>
      <c r="AC19" s="2145"/>
      <c r="AD19" s="2145"/>
      <c r="AE19" s="2145"/>
      <c r="AF19" s="2145"/>
      <c r="AG19" s="2145"/>
    </row>
    <row r="20" spans="1:33">
      <c r="A20" s="1913" t="s">
        <v>1226</v>
      </c>
      <c r="B20" s="1913"/>
      <c r="C20" s="1913"/>
      <c r="D20" s="1913"/>
      <c r="E20" s="1913"/>
      <c r="F20" s="1913"/>
      <c r="G20" s="1913"/>
      <c r="H20" s="1913"/>
      <c r="I20" s="1913"/>
      <c r="J20" s="1913"/>
      <c r="K20" s="1913"/>
      <c r="L20" s="1913"/>
      <c r="M20" s="1913"/>
      <c r="N20" s="1913"/>
      <c r="O20" s="1913"/>
      <c r="P20" s="1913"/>
      <c r="Q20" s="1913"/>
      <c r="R20" s="1913"/>
      <c r="S20" s="1913"/>
      <c r="T20" s="1913"/>
      <c r="U20" s="1913"/>
      <c r="V20" s="1913"/>
      <c r="W20" s="1913"/>
      <c r="X20" s="1913"/>
      <c r="Y20" s="1913"/>
      <c r="Z20" s="1913"/>
      <c r="AA20" s="1913"/>
      <c r="AB20" s="1913"/>
      <c r="AC20" s="1913"/>
      <c r="AD20" s="1913"/>
      <c r="AE20" s="1913"/>
      <c r="AF20" s="1913"/>
      <c r="AG20" s="1913"/>
    </row>
    <row r="21" spans="1:33">
      <c r="A21" s="1913"/>
      <c r="B21" s="1913"/>
      <c r="C21" s="1913"/>
      <c r="D21" s="1913"/>
      <c r="E21" s="1913"/>
      <c r="F21" s="1913"/>
      <c r="G21" s="1913"/>
      <c r="H21" s="1913"/>
      <c r="I21" s="1913"/>
      <c r="J21" s="1913"/>
      <c r="K21" s="1913"/>
      <c r="L21" s="1913"/>
      <c r="M21" s="1913"/>
      <c r="N21" s="1913"/>
      <c r="O21" s="1913"/>
      <c r="P21" s="1913"/>
      <c r="Q21" s="1913"/>
      <c r="R21" s="1913"/>
      <c r="S21" s="1913"/>
      <c r="T21" s="1913"/>
      <c r="U21" s="1913"/>
      <c r="V21" s="1913"/>
      <c r="W21" s="1913"/>
      <c r="X21" s="1913"/>
      <c r="Y21" s="1913"/>
      <c r="Z21" s="1913"/>
      <c r="AA21" s="1913"/>
      <c r="AB21" s="1913"/>
      <c r="AC21" s="1913"/>
      <c r="AD21" s="1913"/>
      <c r="AE21" s="1913"/>
      <c r="AF21" s="1913"/>
      <c r="AG21" s="1913"/>
    </row>
    <row r="22" spans="1:33">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row>
    <row r="23" spans="1:33" ht="15.6" customHeight="1"/>
    <row r="24" spans="1:33" ht="15.6" customHeight="1"/>
    <row r="25" spans="1:33" ht="15.6" customHeight="1"/>
    <row r="26" spans="1:33" ht="15.6" customHeight="1"/>
    <row r="27" spans="1:33" ht="15.6" customHeight="1"/>
    <row r="28" spans="1:33" ht="15.6" customHeight="1"/>
    <row r="29" spans="1:33" ht="15.6" customHeight="1"/>
    <row r="30" spans="1:33" ht="15.6" customHeight="1"/>
    <row r="31" spans="1:33" ht="15.6" customHeight="1"/>
    <row r="32" spans="1: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sheetData>
  <mergeCells count="30">
    <mergeCell ref="A20:AG21"/>
    <mergeCell ref="A12:F13"/>
    <mergeCell ref="G12:N12"/>
    <mergeCell ref="O12:W12"/>
    <mergeCell ref="X12:AG12"/>
    <mergeCell ref="G13:N13"/>
    <mergeCell ref="O13:W13"/>
    <mergeCell ref="X13:AG13"/>
    <mergeCell ref="A14:F14"/>
    <mergeCell ref="A15:F15"/>
    <mergeCell ref="G15:AG15"/>
    <mergeCell ref="A19:AG19"/>
    <mergeCell ref="G14:N14"/>
    <mergeCell ref="A8:F11"/>
    <mergeCell ref="G8:AC8"/>
    <mergeCell ref="AD8:AG8"/>
    <mergeCell ref="G9:AC9"/>
    <mergeCell ref="AD9:AG9"/>
    <mergeCell ref="G10:AC10"/>
    <mergeCell ref="AD10:AG10"/>
    <mergeCell ref="G11:AC11"/>
    <mergeCell ref="AD11:AG11"/>
    <mergeCell ref="A6:F7"/>
    <mergeCell ref="G6:AG6"/>
    <mergeCell ref="G7:AG7"/>
    <mergeCell ref="A2:AG2"/>
    <mergeCell ref="A4:F4"/>
    <mergeCell ref="G4:AG4"/>
    <mergeCell ref="A5:F5"/>
    <mergeCell ref="G5:AG5"/>
  </mergeCells>
  <phoneticPr fontId="3"/>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E9BD-E5A7-44FC-AED6-874AE7216F0B}">
  <dimension ref="A1:AY27"/>
  <sheetViews>
    <sheetView showGridLines="0" view="pageBreakPreview" zoomScale="118" zoomScaleNormal="100" zoomScaleSheetLayoutView="90" workbookViewId="0">
      <selection activeCell="J9" sqref="J9"/>
    </sheetView>
  </sheetViews>
  <sheetFormatPr defaultRowHeight="13.5"/>
  <cols>
    <col min="1" max="51" width="2.625" style="92" customWidth="1"/>
  </cols>
  <sheetData>
    <row r="1" spans="1:51" s="89" customFormat="1" ht="15.6" customHeight="1">
      <c r="A1" s="94" t="s">
        <v>2382</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51" s="89" customFormat="1" ht="15.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51" s="92" customFormat="1" ht="15.6" customHeight="1">
      <c r="Z3" s="2197" t="s">
        <v>1227</v>
      </c>
      <c r="AA3" s="2197"/>
      <c r="AB3" s="2197"/>
      <c r="AC3" s="2197"/>
      <c r="AD3" s="2197"/>
      <c r="AE3" s="2197"/>
    </row>
    <row r="4" spans="1:51" ht="15.6" customHeight="1">
      <c r="Z4" s="2197" t="s">
        <v>1228</v>
      </c>
      <c r="AA4" s="2197"/>
      <c r="AB4" s="2197"/>
      <c r="AC4" s="2197"/>
      <c r="AD4" s="2197"/>
      <c r="AE4" s="2197"/>
      <c r="AG4" s="437"/>
    </row>
    <row r="5" spans="1:51" ht="15.6" customHeight="1">
      <c r="Z5" s="437"/>
      <c r="AA5" s="437"/>
      <c r="AB5" s="437"/>
      <c r="AC5" s="437"/>
      <c r="AD5" s="437"/>
      <c r="AE5" s="437"/>
      <c r="AG5" s="437"/>
    </row>
    <row r="6" spans="1:51" ht="15.6" customHeight="1">
      <c r="B6" s="92" t="s">
        <v>1229</v>
      </c>
      <c r="M6" s="436"/>
    </row>
    <row r="7" spans="1:51" ht="15.6" customHeight="1"/>
    <row r="8" spans="1:51" ht="15.6" customHeight="1">
      <c r="V8"/>
      <c r="W8" s="2151" t="str">
        <f>はじめに!D5</f>
        <v>あいうえお集落協定</v>
      </c>
      <c r="X8" s="2151"/>
      <c r="Y8" s="2151"/>
      <c r="Z8" s="2151"/>
      <c r="AA8" s="2151"/>
      <c r="AB8" s="2151"/>
      <c r="AC8" s="2151"/>
      <c r="AD8" s="2151"/>
      <c r="AE8" s="2151"/>
      <c r="AY8"/>
    </row>
    <row r="9" spans="1:51" ht="15.6" customHeight="1">
      <c r="W9" s="2151" t="str">
        <f>はじめに!D6</f>
        <v>中山間　太郎</v>
      </c>
      <c r="X9" s="2151"/>
      <c r="Y9" s="2151"/>
      <c r="Z9" s="2151"/>
      <c r="AA9" s="2151"/>
      <c r="AB9" s="2151"/>
      <c r="AC9" s="2151"/>
      <c r="AD9" s="2151"/>
      <c r="AE9" s="2151"/>
      <c r="AF9" s="298"/>
    </row>
    <row r="10" spans="1:51" ht="15.6" customHeight="1">
      <c r="W10" s="437"/>
      <c r="X10" s="437"/>
      <c r="Y10" s="437"/>
      <c r="Z10" s="437"/>
      <c r="AA10" s="437"/>
      <c r="AB10" s="437"/>
      <c r="AC10" s="437"/>
      <c r="AD10" s="437"/>
      <c r="AE10" s="437"/>
      <c r="AF10" s="437"/>
    </row>
    <row r="11" spans="1:51" ht="15.6" customHeight="1"/>
    <row r="12" spans="1:51" ht="15.6" customHeight="1">
      <c r="A12" s="1857" t="s">
        <v>2057</v>
      </c>
      <c r="B12" s="1857"/>
      <c r="C12" s="1857"/>
      <c r="D12" s="1857"/>
      <c r="E12" s="1857"/>
      <c r="F12" s="1857"/>
      <c r="G12" s="1857"/>
      <c r="H12" s="1857"/>
      <c r="I12" s="1857"/>
      <c r="J12" s="1857"/>
      <c r="K12" s="1857"/>
      <c r="L12" s="1857"/>
      <c r="M12" s="1857"/>
      <c r="N12" s="1857"/>
      <c r="O12" s="1857"/>
      <c r="P12" s="1857"/>
      <c r="Q12" s="1857"/>
      <c r="R12" s="1857"/>
      <c r="S12" s="1857"/>
      <c r="T12" s="1857"/>
      <c r="U12" s="1857"/>
      <c r="V12" s="1857"/>
      <c r="W12" s="1857"/>
      <c r="X12" s="1857"/>
      <c r="Y12" s="1857"/>
      <c r="Z12" s="1857"/>
      <c r="AA12" s="1857"/>
      <c r="AB12" s="1857"/>
      <c r="AC12" s="1857"/>
      <c r="AD12" s="1857"/>
      <c r="AE12" s="1857"/>
      <c r="AF12" s="1857"/>
      <c r="AG12" s="1857"/>
    </row>
    <row r="13" spans="1:51" ht="15.6" customHeight="1"/>
    <row r="14" spans="1:51" ht="15.6" customHeight="1">
      <c r="A14" s="1913" t="s">
        <v>1230</v>
      </c>
      <c r="B14" s="2145"/>
      <c r="C14" s="2145"/>
      <c r="D14" s="2145"/>
      <c r="E14" s="2145"/>
      <c r="F14" s="2145"/>
      <c r="G14" s="2145"/>
      <c r="H14" s="2145"/>
      <c r="I14" s="2145"/>
      <c r="J14" s="2145"/>
      <c r="K14" s="2145"/>
      <c r="L14" s="2145"/>
      <c r="M14" s="2145"/>
      <c r="N14" s="2145"/>
      <c r="O14" s="2145"/>
      <c r="P14" s="2145"/>
      <c r="Q14" s="2145"/>
      <c r="R14" s="2145"/>
      <c r="S14" s="2145"/>
      <c r="T14" s="2145"/>
      <c r="U14" s="2145"/>
      <c r="V14" s="2145"/>
      <c r="W14" s="2145"/>
      <c r="X14" s="2145"/>
      <c r="Y14" s="2145"/>
      <c r="Z14" s="2145"/>
      <c r="AA14" s="2145"/>
      <c r="AB14" s="2145"/>
      <c r="AC14" s="2145"/>
      <c r="AD14" s="2145"/>
      <c r="AE14" s="2145"/>
      <c r="AF14" s="2145"/>
      <c r="AG14" s="2145"/>
    </row>
    <row r="15" spans="1:51" ht="15.6" customHeight="1">
      <c r="A15" s="2145"/>
      <c r="B15" s="2145"/>
      <c r="C15" s="2145"/>
      <c r="D15" s="2145"/>
      <c r="E15" s="2145"/>
      <c r="F15" s="2145"/>
      <c r="G15" s="2145"/>
      <c r="H15" s="2145"/>
      <c r="I15" s="2145"/>
      <c r="J15" s="2145"/>
      <c r="K15" s="2145"/>
      <c r="L15" s="2145"/>
      <c r="M15" s="2145"/>
      <c r="N15" s="2145"/>
      <c r="O15" s="2145"/>
      <c r="P15" s="2145"/>
      <c r="Q15" s="2145"/>
      <c r="R15" s="2145"/>
      <c r="S15" s="2145"/>
      <c r="T15" s="2145"/>
      <c r="U15" s="2145"/>
      <c r="V15" s="2145"/>
      <c r="W15" s="2145"/>
      <c r="X15" s="2145"/>
      <c r="Y15" s="2145"/>
      <c r="Z15" s="2145"/>
      <c r="AA15" s="2145"/>
      <c r="AB15" s="2145"/>
      <c r="AC15" s="2145"/>
      <c r="AD15" s="2145"/>
      <c r="AE15" s="2145"/>
      <c r="AF15" s="2145"/>
      <c r="AG15" s="2145"/>
    </row>
    <row r="16" spans="1:51" ht="15.6" customHeight="1">
      <c r="A16" s="2145"/>
      <c r="B16" s="2145"/>
      <c r="C16" s="2145"/>
      <c r="D16" s="2145"/>
      <c r="E16" s="2145"/>
      <c r="F16" s="2145"/>
      <c r="G16" s="2145"/>
      <c r="H16" s="2145"/>
      <c r="I16" s="2145"/>
      <c r="J16" s="2145"/>
      <c r="K16" s="2145"/>
      <c r="L16" s="2145"/>
      <c r="M16" s="2145"/>
      <c r="N16" s="2145"/>
      <c r="O16" s="2145"/>
      <c r="P16" s="2145"/>
      <c r="Q16" s="2145"/>
      <c r="R16" s="2145"/>
      <c r="S16" s="2145"/>
      <c r="T16" s="2145"/>
      <c r="U16" s="2145"/>
      <c r="V16" s="2145"/>
      <c r="W16" s="2145"/>
      <c r="X16" s="2145"/>
      <c r="Y16" s="2145"/>
      <c r="Z16" s="2145"/>
      <c r="AA16" s="2145"/>
      <c r="AB16" s="2145"/>
      <c r="AC16" s="2145"/>
      <c r="AD16" s="2145"/>
      <c r="AE16" s="2145"/>
      <c r="AF16" s="2145"/>
      <c r="AG16" s="2145"/>
    </row>
    <row r="17" spans="1:33" ht="15.6" customHeight="1">
      <c r="A17" s="2145"/>
      <c r="B17" s="2145"/>
      <c r="C17" s="2145"/>
      <c r="D17" s="2145"/>
      <c r="E17" s="2145"/>
      <c r="F17" s="2145"/>
      <c r="G17" s="2145"/>
      <c r="H17" s="2145"/>
      <c r="I17" s="2145"/>
      <c r="J17" s="2145"/>
      <c r="K17" s="2145"/>
      <c r="L17" s="2145"/>
      <c r="M17" s="2145"/>
      <c r="N17" s="2145"/>
      <c r="O17" s="2145"/>
      <c r="P17" s="2145"/>
      <c r="Q17" s="2145"/>
      <c r="R17" s="2145"/>
      <c r="S17" s="2145"/>
      <c r="T17" s="2145"/>
      <c r="U17" s="2145"/>
      <c r="V17" s="2145"/>
      <c r="W17" s="2145"/>
      <c r="X17" s="2145"/>
      <c r="Y17" s="2145"/>
      <c r="Z17" s="2145"/>
      <c r="AA17" s="2145"/>
      <c r="AB17" s="2145"/>
      <c r="AC17" s="2145"/>
      <c r="AD17" s="2145"/>
      <c r="AE17" s="2145"/>
      <c r="AF17" s="2145"/>
      <c r="AG17" s="2145"/>
    </row>
    <row r="18" spans="1:33" ht="15.6" customHeight="1"/>
    <row r="19" spans="1:33" ht="15.6" customHeight="1"/>
    <row r="20" spans="1:33" ht="15.6" customHeight="1"/>
    <row r="21" spans="1:33" ht="15.6" customHeight="1"/>
    <row r="22" spans="1:33" ht="15.6" customHeight="1"/>
    <row r="23" spans="1:33" ht="15.6" customHeight="1"/>
    <row r="24" spans="1:33" ht="15.6" customHeight="1"/>
    <row r="25" spans="1:33" ht="15.6" customHeight="1"/>
    <row r="26" spans="1:33" ht="15.6" customHeight="1"/>
    <row r="27" spans="1:33" ht="15.6" customHeight="1"/>
  </sheetData>
  <mergeCells count="6">
    <mergeCell ref="Z3:AE3"/>
    <mergeCell ref="Z4:AE4"/>
    <mergeCell ref="W8:AE8"/>
    <mergeCell ref="A12:AG12"/>
    <mergeCell ref="A14:AG17"/>
    <mergeCell ref="W9:AE9"/>
  </mergeCells>
  <phoneticPr fontId="3"/>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EFCF4-CE93-49FB-8310-D57A36C7BDE1}">
  <dimension ref="A1:AZ46"/>
  <sheetViews>
    <sheetView showGridLines="0" view="pageBreakPreview" zoomScale="96" zoomScaleNormal="100" zoomScaleSheetLayoutView="100" workbookViewId="0">
      <selection activeCell="S41" sqref="S41"/>
    </sheetView>
  </sheetViews>
  <sheetFormatPr defaultRowHeight="13.5"/>
  <cols>
    <col min="1" max="1" width="1.625" style="92" customWidth="1"/>
    <col min="2" max="2" width="10.75" style="92" customWidth="1"/>
    <col min="3" max="3" width="7.5" style="92" customWidth="1"/>
    <col min="4" max="5" width="5.625" style="92" customWidth="1"/>
    <col min="6" max="6" width="5.875" style="92" customWidth="1"/>
    <col min="7" max="8" width="5.625" style="92" customWidth="1"/>
    <col min="9" max="9" width="5.875" style="92" customWidth="1"/>
    <col min="10" max="11" width="5.625" style="92" customWidth="1"/>
    <col min="12" max="12" width="6" style="92" customWidth="1"/>
    <col min="13" max="14" width="5.625" style="92" customWidth="1"/>
    <col min="15" max="15" width="5.75" style="92" customWidth="1"/>
    <col min="16" max="16" width="1.375" style="92" customWidth="1"/>
    <col min="17" max="34" width="2.5" style="92" customWidth="1"/>
    <col min="35" max="52" width="2.625" style="92" customWidth="1"/>
  </cols>
  <sheetData>
    <row r="1" spans="1:52" s="89" customFormat="1" ht="15" customHeight="1">
      <c r="A1" s="2205" t="s">
        <v>1231</v>
      </c>
      <c r="B1" s="2205"/>
      <c r="C1" s="2205"/>
      <c r="D1" s="2205"/>
      <c r="E1" s="2205"/>
      <c r="F1" s="2205"/>
      <c r="G1" s="2205"/>
      <c r="H1" s="2205"/>
      <c r="I1" s="2205"/>
      <c r="J1" s="2205"/>
      <c r="K1" s="2205"/>
      <c r="L1" s="2205"/>
      <c r="M1" s="2205"/>
      <c r="N1" s="2205"/>
      <c r="O1" s="2205"/>
      <c r="P1" s="2205"/>
      <c r="Q1" s="2205"/>
      <c r="R1" s="2205"/>
      <c r="S1" s="2205"/>
      <c r="T1" s="2205"/>
      <c r="U1" s="2205"/>
      <c r="V1" s="2205"/>
      <c r="W1" s="2205"/>
      <c r="X1" s="2205"/>
      <c r="Y1" s="2205"/>
      <c r="Z1" s="2205"/>
      <c r="AA1" s="2205"/>
      <c r="AB1" s="2205"/>
      <c r="AC1" s="2205"/>
      <c r="AD1" s="2205"/>
      <c r="AE1" s="2205"/>
      <c r="AF1" s="2205"/>
      <c r="AG1" s="2205"/>
    </row>
    <row r="2" spans="1:52" s="89" customFormat="1" ht="15" customHeight="1">
      <c r="A2" s="440"/>
      <c r="B2" s="440"/>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row>
    <row r="3" spans="1:52" s="89" customFormat="1" ht="15.6" customHeight="1">
      <c r="B3" s="441" t="s">
        <v>1232</v>
      </c>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row>
    <row r="4" spans="1:52" s="344" customFormat="1" ht="15.6" customHeight="1">
      <c r="A4" s="92"/>
      <c r="B4" s="442"/>
      <c r="C4" s="442"/>
      <c r="D4" s="2198" t="s">
        <v>1233</v>
      </c>
      <c r="E4" s="2198"/>
      <c r="F4" s="2198"/>
      <c r="G4" s="2199" t="str">
        <f>別紙１①!G6</f>
        <v>あいうえおしゅうらくきょうてい</v>
      </c>
      <c r="H4" s="2200"/>
      <c r="I4" s="2200"/>
      <c r="J4" s="2200"/>
      <c r="K4" s="2200"/>
      <c r="L4" s="2201"/>
      <c r="M4" s="340"/>
      <c r="N4" s="340"/>
      <c r="O4" s="340"/>
      <c r="P4" s="340"/>
      <c r="Q4" s="340"/>
      <c r="R4" s="340"/>
      <c r="S4" s="340"/>
      <c r="T4" s="340"/>
      <c r="U4" s="340"/>
      <c r="AB4" s="92"/>
      <c r="AC4" s="92"/>
      <c r="AD4" s="92"/>
      <c r="AE4" s="92"/>
      <c r="AF4" s="92"/>
      <c r="AG4" s="92"/>
      <c r="AH4" s="92"/>
      <c r="AI4" s="89"/>
      <c r="AJ4" s="89"/>
      <c r="AK4" s="89"/>
      <c r="AL4" s="89"/>
      <c r="AM4" s="89"/>
      <c r="AN4" s="89"/>
      <c r="AO4" s="89"/>
      <c r="AP4" s="89"/>
      <c r="AQ4" s="89"/>
      <c r="AR4" s="89"/>
      <c r="AS4" s="89"/>
      <c r="AT4" s="89"/>
      <c r="AU4" s="89"/>
      <c r="AV4" s="89"/>
      <c r="AW4" s="89"/>
      <c r="AX4" s="89"/>
      <c r="AY4" s="89"/>
      <c r="AZ4" s="89"/>
    </row>
    <row r="5" spans="1:52" ht="15" customHeight="1">
      <c r="B5" s="438"/>
      <c r="C5" s="438"/>
      <c r="D5" s="2206" t="s">
        <v>1234</v>
      </c>
      <c r="E5" s="2206"/>
      <c r="F5" s="2206"/>
      <c r="G5" s="2207" t="str">
        <f>別紙１①!G7</f>
        <v>あいうえお集落協定</v>
      </c>
      <c r="H5" s="2208"/>
      <c r="I5" s="2208"/>
      <c r="J5" s="2208"/>
      <c r="K5" s="2208"/>
      <c r="L5" s="2209"/>
      <c r="M5" s="340"/>
      <c r="N5" s="340"/>
      <c r="O5" s="340"/>
      <c r="P5" s="340"/>
      <c r="Q5" s="340"/>
      <c r="R5" s="340"/>
      <c r="S5" s="340"/>
      <c r="T5" s="340"/>
      <c r="U5" s="340"/>
    </row>
    <row r="6" spans="1:52" ht="15" customHeight="1">
      <c r="B6" s="442"/>
      <c r="C6" s="442"/>
      <c r="D6" s="2198" t="s">
        <v>1233</v>
      </c>
      <c r="E6" s="2198"/>
      <c r="F6" s="2198"/>
      <c r="G6" s="2199" t="str">
        <f>別紙１①!G9</f>
        <v>ちゅうさんかん　たろう</v>
      </c>
      <c r="H6" s="2200"/>
      <c r="I6" s="2200"/>
      <c r="J6" s="2200"/>
      <c r="K6" s="2200"/>
      <c r="L6" s="2201"/>
      <c r="M6" s="340"/>
      <c r="N6" s="340"/>
      <c r="O6" s="340"/>
      <c r="P6" s="340"/>
      <c r="Q6" s="340"/>
      <c r="R6" s="340"/>
      <c r="S6" s="340"/>
      <c r="T6" s="340"/>
      <c r="U6" s="340"/>
    </row>
    <row r="7" spans="1:52" ht="15" customHeight="1">
      <c r="B7" s="438"/>
      <c r="C7" s="438"/>
      <c r="D7" s="2206" t="s">
        <v>1235</v>
      </c>
      <c r="E7" s="2206"/>
      <c r="F7" s="2206"/>
      <c r="G7" s="2207" t="str">
        <f>別紙１①!G10</f>
        <v>中山間　太郎</v>
      </c>
      <c r="H7" s="2208"/>
      <c r="I7" s="2208"/>
      <c r="J7" s="2208"/>
      <c r="K7" s="2208"/>
      <c r="L7" s="2209"/>
      <c r="M7" s="340"/>
      <c r="N7" s="340"/>
      <c r="O7" s="340"/>
      <c r="P7" s="340"/>
      <c r="Q7" s="340"/>
      <c r="R7" s="340"/>
      <c r="S7" s="340"/>
      <c r="T7" s="340"/>
      <c r="U7" s="340"/>
    </row>
    <row r="8" spans="1:52" ht="15" customHeight="1">
      <c r="B8" s="442"/>
      <c r="C8" s="442"/>
      <c r="D8" s="2198" t="s">
        <v>1233</v>
      </c>
      <c r="E8" s="2198"/>
      <c r="F8" s="2198"/>
      <c r="G8" s="2199" t="str">
        <f>別紙１①!G12</f>
        <v>まるけんさんかくしまるちょう</v>
      </c>
      <c r="H8" s="2200"/>
      <c r="I8" s="2200"/>
      <c r="J8" s="2200"/>
      <c r="K8" s="2200"/>
      <c r="L8" s="2201"/>
      <c r="M8" s="340"/>
      <c r="N8" s="340"/>
      <c r="O8" s="340"/>
      <c r="P8" s="340"/>
      <c r="Q8" s="340"/>
      <c r="R8" s="340"/>
      <c r="S8" s="340"/>
      <c r="T8" s="340"/>
      <c r="U8" s="340"/>
    </row>
    <row r="9" spans="1:52" ht="15" customHeight="1">
      <c r="B9" s="438"/>
      <c r="C9" s="438"/>
      <c r="D9" s="2206" t="s">
        <v>11</v>
      </c>
      <c r="E9" s="2206"/>
      <c r="F9" s="2206"/>
      <c r="G9" s="2207" t="str">
        <f>別紙１①!G13</f>
        <v>○○県△△市○町</v>
      </c>
      <c r="H9" s="2208"/>
      <c r="I9" s="2208"/>
      <c r="J9" s="2208"/>
      <c r="K9" s="2208"/>
      <c r="L9" s="2209"/>
      <c r="M9" s="340"/>
      <c r="N9" s="340"/>
      <c r="O9" s="340"/>
      <c r="P9" s="340"/>
      <c r="Q9" s="340"/>
      <c r="R9" s="340"/>
      <c r="S9" s="340"/>
      <c r="T9" s="340"/>
      <c r="U9" s="340"/>
    </row>
    <row r="10" spans="1:52" ht="15" customHeight="1"/>
    <row r="11" spans="1:52" ht="15" customHeight="1">
      <c r="B11" s="92" t="s">
        <v>1236</v>
      </c>
    </row>
    <row r="12" spans="1:52" ht="15" customHeight="1">
      <c r="B12" s="92" t="s">
        <v>1237</v>
      </c>
      <c r="M12" s="92" t="s">
        <v>1238</v>
      </c>
    </row>
    <row r="13" spans="1:52" ht="15" customHeight="1">
      <c r="B13" s="2210" t="s">
        <v>1239</v>
      </c>
      <c r="C13" s="1899"/>
      <c r="D13" s="1900"/>
      <c r="E13" s="1900"/>
      <c r="F13" s="1900"/>
      <c r="G13" s="1900"/>
      <c r="H13" s="1900"/>
      <c r="I13" s="1900"/>
      <c r="J13" s="1900"/>
      <c r="K13" s="1900"/>
      <c r="L13" s="1900"/>
      <c r="M13" s="1900"/>
      <c r="N13" s="1900"/>
      <c r="O13" s="1901"/>
    </row>
    <row r="14" spans="1:52" s="92" customFormat="1" ht="27.75" customHeight="1">
      <c r="B14" s="2211"/>
      <c r="C14" s="2213" t="s">
        <v>1240</v>
      </c>
      <c r="D14" s="2215" t="s">
        <v>3</v>
      </c>
      <c r="E14" s="2216"/>
      <c r="F14" s="2217"/>
      <c r="G14" s="2215" t="s">
        <v>6</v>
      </c>
      <c r="H14" s="2216"/>
      <c r="I14" s="2217"/>
      <c r="J14" s="2215" t="s">
        <v>5</v>
      </c>
      <c r="K14" s="2216"/>
      <c r="L14" s="2217"/>
      <c r="M14" s="2215" t="s">
        <v>20</v>
      </c>
      <c r="N14" s="2216"/>
      <c r="O14" s="2217"/>
    </row>
    <row r="15" spans="1:52" s="92" customFormat="1" ht="29.25" customHeight="1">
      <c r="B15" s="2212"/>
      <c r="C15" s="2214"/>
      <c r="D15" s="443" t="s">
        <v>1241</v>
      </c>
      <c r="E15" s="443" t="s">
        <v>1242</v>
      </c>
      <c r="F15" s="443" t="s">
        <v>1243</v>
      </c>
      <c r="G15" s="443" t="s">
        <v>1241</v>
      </c>
      <c r="H15" s="443" t="s">
        <v>1242</v>
      </c>
      <c r="I15" s="443" t="s">
        <v>1243</v>
      </c>
      <c r="J15" s="443" t="s">
        <v>1241</v>
      </c>
      <c r="K15" s="443" t="s">
        <v>1242</v>
      </c>
      <c r="L15" s="443" t="s">
        <v>1243</v>
      </c>
      <c r="M15" s="443" t="s">
        <v>1241</v>
      </c>
      <c r="N15" s="443" t="s">
        <v>1242</v>
      </c>
      <c r="O15" s="443" t="s">
        <v>1243</v>
      </c>
    </row>
    <row r="16" spans="1:52" s="92" customFormat="1" ht="15" customHeight="1">
      <c r="B16" s="2210" t="s">
        <v>258</v>
      </c>
      <c r="C16" s="444" t="s">
        <v>1244</v>
      </c>
      <c r="D16" s="445" t="s">
        <v>1244</v>
      </c>
      <c r="E16" s="2221">
        <v>16800</v>
      </c>
      <c r="F16" s="2203">
        <f>D17*E16</f>
        <v>0</v>
      </c>
      <c r="G16" s="444" t="s">
        <v>1244</v>
      </c>
      <c r="H16" s="2221">
        <v>9200</v>
      </c>
      <c r="I16" s="2203">
        <f>G17*H16</f>
        <v>0</v>
      </c>
      <c r="J16" s="445" t="s">
        <v>1244</v>
      </c>
      <c r="K16" s="2221">
        <v>8400</v>
      </c>
      <c r="L16" s="2203">
        <f>J17*K16</f>
        <v>0</v>
      </c>
      <c r="M16" s="444" t="s">
        <v>1244</v>
      </c>
      <c r="N16" s="2218">
        <v>800</v>
      </c>
      <c r="O16" s="2203">
        <f>M17*N16</f>
        <v>0</v>
      </c>
    </row>
    <row r="17" spans="1:52" s="92" customFormat="1" ht="15" customHeight="1">
      <c r="B17" s="2212"/>
      <c r="C17" s="919">
        <f>D17+G17+J17+M17</f>
        <v>0</v>
      </c>
      <c r="D17" s="447"/>
      <c r="E17" s="2219"/>
      <c r="F17" s="2204"/>
      <c r="G17" s="446"/>
      <c r="H17" s="2219"/>
      <c r="I17" s="2204"/>
      <c r="J17" s="447"/>
      <c r="K17" s="2219"/>
      <c r="L17" s="2204"/>
      <c r="M17" s="446"/>
      <c r="N17" s="2219"/>
      <c r="O17" s="2204"/>
    </row>
    <row r="18" spans="1:52" s="92" customFormat="1" ht="15" customHeight="1">
      <c r="B18" s="2220" t="s">
        <v>1245</v>
      </c>
      <c r="C18" s="445" t="s">
        <v>1244</v>
      </c>
      <c r="D18" s="445" t="s">
        <v>1244</v>
      </c>
      <c r="E18" s="2221">
        <v>6400</v>
      </c>
      <c r="F18" s="2203">
        <f>D19*E18</f>
        <v>0</v>
      </c>
      <c r="G18" s="445" t="s">
        <v>1244</v>
      </c>
      <c r="H18" s="2221">
        <v>2800</v>
      </c>
      <c r="I18" s="2203">
        <f>G19*H18</f>
        <v>0</v>
      </c>
      <c r="J18" s="444" t="s">
        <v>1244</v>
      </c>
      <c r="K18" s="2221">
        <v>2400</v>
      </c>
      <c r="L18" s="2203">
        <f>J19*K18</f>
        <v>0</v>
      </c>
      <c r="M18" s="444" t="s">
        <v>1244</v>
      </c>
      <c r="N18" s="2218">
        <v>240</v>
      </c>
      <c r="O18" s="2203">
        <f>M19*N18</f>
        <v>0</v>
      </c>
    </row>
    <row r="19" spans="1:52" s="92" customFormat="1" ht="15" customHeight="1">
      <c r="B19" s="2212"/>
      <c r="C19" s="919">
        <f>D19+G19+J19+M19</f>
        <v>0</v>
      </c>
      <c r="D19" s="447"/>
      <c r="E19" s="2219"/>
      <c r="F19" s="2204"/>
      <c r="G19" s="447"/>
      <c r="H19" s="2219"/>
      <c r="I19" s="2204"/>
      <c r="J19" s="446"/>
      <c r="K19" s="2219"/>
      <c r="L19" s="2204"/>
      <c r="M19" s="446"/>
      <c r="N19" s="2219"/>
      <c r="O19" s="2204"/>
    </row>
    <row r="20" spans="1:52" s="92" customFormat="1" ht="15" customHeight="1">
      <c r="B20" s="2220" t="s">
        <v>1246</v>
      </c>
      <c r="C20" s="444" t="s">
        <v>1244</v>
      </c>
      <c r="D20" s="2222"/>
      <c r="E20" s="2222"/>
      <c r="F20" s="2222"/>
      <c r="G20" s="2222"/>
      <c r="H20" s="2222"/>
      <c r="I20" s="2222"/>
      <c r="J20" s="444" t="s">
        <v>1244</v>
      </c>
      <c r="K20" s="2221">
        <v>1200</v>
      </c>
      <c r="L20" s="2203">
        <f>J21*K20</f>
        <v>0</v>
      </c>
      <c r="M20" s="2222"/>
      <c r="N20" s="2222"/>
      <c r="O20" s="2222"/>
    </row>
    <row r="21" spans="1:52" s="92" customFormat="1" ht="15" customHeight="1">
      <c r="B21" s="2212"/>
      <c r="C21" s="919">
        <f>J21</f>
        <v>0</v>
      </c>
      <c r="D21" s="2223"/>
      <c r="E21" s="2223"/>
      <c r="F21" s="2223"/>
      <c r="G21" s="2223"/>
      <c r="H21" s="2223"/>
      <c r="I21" s="2223"/>
      <c r="J21" s="446"/>
      <c r="K21" s="2219"/>
      <c r="L21" s="2204"/>
      <c r="M21" s="2223"/>
      <c r="N21" s="2223"/>
      <c r="O21" s="2223"/>
    </row>
    <row r="22" spans="1:52" s="92" customFormat="1" ht="15" customHeight="1">
      <c r="B22" s="2210" t="s">
        <v>10</v>
      </c>
      <c r="C22" s="445" t="s">
        <v>1244</v>
      </c>
      <c r="D22" s="445" t="s">
        <v>1244</v>
      </c>
      <c r="E22" s="2222"/>
      <c r="F22" s="448" t="s">
        <v>2417</v>
      </c>
      <c r="G22" s="445" t="s">
        <v>1244</v>
      </c>
      <c r="H22" s="2222"/>
      <c r="I22" s="448" t="s">
        <v>2418</v>
      </c>
      <c r="J22" s="444" t="s">
        <v>1244</v>
      </c>
      <c r="K22" s="2222"/>
      <c r="L22" s="448" t="s">
        <v>2420</v>
      </c>
      <c r="M22" s="444" t="s">
        <v>1244</v>
      </c>
      <c r="N22" s="2222"/>
      <c r="O22" s="448" t="s">
        <v>2419</v>
      </c>
    </row>
    <row r="23" spans="1:52" s="92" customFormat="1" ht="15" customHeight="1">
      <c r="B23" s="2212"/>
      <c r="C23" s="918">
        <f>C17+C19+C21</f>
        <v>0</v>
      </c>
      <c r="D23" s="918">
        <f>D17+D19</f>
        <v>0</v>
      </c>
      <c r="E23" s="2223"/>
      <c r="F23" s="917">
        <f>F16+F18</f>
        <v>0</v>
      </c>
      <c r="G23" s="918">
        <f>G17+G19</f>
        <v>0</v>
      </c>
      <c r="H23" s="2223"/>
      <c r="I23" s="917">
        <f>I16+I18</f>
        <v>0</v>
      </c>
      <c r="J23" s="918">
        <f>J17+J19+J21</f>
        <v>0</v>
      </c>
      <c r="K23" s="2223"/>
      <c r="L23" s="917">
        <f>L16+L18+L20</f>
        <v>0</v>
      </c>
      <c r="M23" s="919">
        <f>M17+M19</f>
        <v>0</v>
      </c>
      <c r="N23" s="2223"/>
      <c r="O23" s="917">
        <f>O16+O18</f>
        <v>0</v>
      </c>
    </row>
    <row r="24" spans="1:52" s="92" customFormat="1" ht="15" customHeight="1">
      <c r="B24" s="2224" t="s">
        <v>2058</v>
      </c>
      <c r="C24" s="2225"/>
      <c r="D24" s="2225"/>
      <c r="E24" s="2225"/>
      <c r="F24" s="2225"/>
      <c r="G24" s="2225"/>
      <c r="H24" s="2225"/>
      <c r="I24" s="2225"/>
      <c r="J24" s="2225"/>
      <c r="K24" s="2225"/>
      <c r="L24" s="2225"/>
      <c r="M24" s="2225"/>
      <c r="N24" s="2225"/>
      <c r="O24" s="2225"/>
    </row>
    <row r="25" spans="1:52" s="92" customFormat="1" ht="15" customHeight="1">
      <c r="B25" s="1925"/>
      <c r="C25" s="1925"/>
      <c r="D25" s="1925"/>
      <c r="E25" s="1925"/>
      <c r="F25" s="1925"/>
      <c r="G25" s="1925"/>
      <c r="H25" s="1925"/>
      <c r="I25" s="1925"/>
      <c r="J25" s="1925"/>
      <c r="K25" s="1925"/>
      <c r="L25" s="1925"/>
      <c r="M25" s="1925"/>
      <c r="N25" s="1925"/>
      <c r="O25" s="1925"/>
    </row>
    <row r="26" spans="1:52" s="92" customFormat="1" ht="15" customHeight="1">
      <c r="B26" s="1925"/>
      <c r="C26" s="1925"/>
      <c r="D26" s="1925"/>
      <c r="E26" s="1925"/>
      <c r="F26" s="1925"/>
      <c r="G26" s="1925"/>
      <c r="H26" s="1925"/>
      <c r="I26" s="1925"/>
      <c r="J26" s="1925"/>
      <c r="K26" s="1925"/>
      <c r="L26" s="1925"/>
      <c r="M26" s="1925"/>
      <c r="N26" s="1925"/>
      <c r="O26" s="1925"/>
    </row>
    <row r="27" spans="1:52" s="92" customFormat="1" ht="15" customHeight="1">
      <c r="B27" s="1925"/>
      <c r="C27" s="1925"/>
      <c r="D27" s="1925"/>
      <c r="E27" s="1925"/>
      <c r="F27" s="1925"/>
      <c r="G27" s="1925"/>
      <c r="H27" s="1925"/>
      <c r="I27" s="1925"/>
      <c r="J27" s="1925"/>
      <c r="K27" s="1925"/>
      <c r="L27" s="1925"/>
      <c r="M27" s="1925"/>
      <c r="N27" s="1925"/>
      <c r="O27" s="1925"/>
    </row>
    <row r="28" spans="1:52" s="92" customFormat="1" ht="15" customHeight="1">
      <c r="B28" s="1925"/>
      <c r="C28" s="1925"/>
      <c r="D28" s="1925"/>
      <c r="E28" s="1925"/>
      <c r="F28" s="1925"/>
      <c r="G28" s="1925"/>
      <c r="H28" s="1925"/>
      <c r="I28" s="1925"/>
      <c r="J28" s="1925"/>
      <c r="K28" s="1925"/>
      <c r="L28" s="1925"/>
      <c r="M28" s="1925"/>
      <c r="N28" s="1925"/>
      <c r="O28" s="1925"/>
    </row>
    <row r="29" spans="1:52" s="92" customFormat="1" ht="15" customHeight="1"/>
    <row r="30" spans="1:52" s="344" customFormat="1" ht="15" customHeight="1">
      <c r="A30" s="92"/>
      <c r="B30" s="92" t="s">
        <v>1247</v>
      </c>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89"/>
      <c r="AJ30" s="89"/>
      <c r="AK30" s="89"/>
      <c r="AL30" s="89"/>
      <c r="AM30" s="89"/>
      <c r="AN30" s="89"/>
      <c r="AO30" s="89"/>
      <c r="AP30" s="89"/>
      <c r="AQ30" s="89"/>
      <c r="AR30" s="89"/>
      <c r="AS30" s="89"/>
      <c r="AT30" s="89"/>
      <c r="AU30" s="89"/>
      <c r="AV30" s="89"/>
      <c r="AW30" s="89"/>
      <c r="AX30" s="89"/>
      <c r="AY30" s="89"/>
      <c r="AZ30" s="89"/>
    </row>
    <row r="31" spans="1:52" s="344" customFormat="1" ht="22.5" customHeight="1">
      <c r="A31" s="92"/>
      <c r="B31" s="92"/>
      <c r="C31" s="2202">
        <f>F23+I23+L23+O23</f>
        <v>0</v>
      </c>
      <c r="D31" s="2202"/>
      <c r="E31" s="2202"/>
      <c r="F31" s="92" t="s">
        <v>855</v>
      </c>
      <c r="G31" s="92" t="s">
        <v>1248</v>
      </c>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89"/>
      <c r="AJ31" s="89"/>
      <c r="AK31" s="89"/>
      <c r="AL31" s="89"/>
      <c r="AM31" s="89"/>
      <c r="AN31" s="89"/>
      <c r="AO31" s="89"/>
      <c r="AP31" s="89"/>
      <c r="AQ31" s="89"/>
      <c r="AR31" s="89"/>
      <c r="AS31" s="89"/>
      <c r="AT31" s="89"/>
      <c r="AU31" s="89"/>
      <c r="AV31" s="89"/>
      <c r="AW31" s="89"/>
      <c r="AX31" s="89"/>
      <c r="AY31" s="89"/>
      <c r="AZ31" s="89"/>
    </row>
    <row r="32" spans="1:52" s="344" customFormat="1" ht="15" customHeight="1">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89"/>
      <c r="AJ32" s="89"/>
      <c r="AK32" s="89"/>
      <c r="AL32" s="89"/>
      <c r="AM32" s="89"/>
      <c r="AN32" s="89"/>
      <c r="AO32" s="89"/>
      <c r="AP32" s="89"/>
      <c r="AQ32" s="89"/>
      <c r="AR32" s="89"/>
      <c r="AS32" s="89"/>
      <c r="AT32" s="89"/>
      <c r="AU32" s="89"/>
      <c r="AV32" s="89"/>
      <c r="AW32" s="89"/>
      <c r="AX32" s="89"/>
      <c r="AY32" s="89"/>
      <c r="AZ32" s="89"/>
    </row>
    <row r="33" spans="1:52" s="344" customFormat="1" ht="15" customHeight="1">
      <c r="A33" s="92"/>
      <c r="B33" s="92" t="s">
        <v>1249</v>
      </c>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89"/>
      <c r="AJ33" s="89"/>
      <c r="AK33" s="89"/>
      <c r="AL33" s="89"/>
      <c r="AM33" s="89"/>
      <c r="AN33" s="89"/>
      <c r="AO33" s="89"/>
      <c r="AP33" s="89"/>
      <c r="AQ33" s="89"/>
      <c r="AR33" s="89"/>
      <c r="AS33" s="89"/>
      <c r="AT33" s="89"/>
      <c r="AU33" s="89"/>
      <c r="AV33" s="89"/>
      <c r="AW33" s="89"/>
      <c r="AX33" s="89"/>
      <c r="AY33" s="89"/>
      <c r="AZ33" s="89"/>
    </row>
    <row r="34" spans="1:52" s="344" customFormat="1" ht="9" customHeight="1">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89"/>
      <c r="AJ34" s="89"/>
      <c r="AK34" s="89"/>
      <c r="AL34" s="89"/>
      <c r="AM34" s="89"/>
      <c r="AN34" s="89"/>
      <c r="AO34" s="89"/>
      <c r="AP34" s="89"/>
      <c r="AQ34" s="89"/>
      <c r="AR34" s="89"/>
      <c r="AS34" s="89"/>
      <c r="AT34" s="89"/>
      <c r="AU34" s="89"/>
      <c r="AV34" s="89"/>
      <c r="AW34" s="89"/>
      <c r="AX34" s="89"/>
      <c r="AY34" s="89"/>
      <c r="AZ34" s="89"/>
    </row>
    <row r="35" spans="1:52" ht="15" customHeight="1">
      <c r="B35" s="1875"/>
      <c r="C35" s="1875"/>
      <c r="D35" s="1875"/>
      <c r="E35" s="1875"/>
      <c r="F35" s="1875"/>
      <c r="G35" s="1875"/>
      <c r="H35" s="1875"/>
      <c r="I35" s="1875"/>
      <c r="J35" s="1875"/>
      <c r="K35" s="1875"/>
      <c r="L35" s="1875"/>
      <c r="M35" s="1875"/>
      <c r="N35" s="1875"/>
    </row>
    <row r="36" spans="1:52" ht="15" customHeight="1">
      <c r="B36" s="1875"/>
      <c r="C36" s="1875"/>
      <c r="D36" s="1875"/>
      <c r="E36" s="1875"/>
      <c r="F36" s="1875"/>
      <c r="G36" s="1875"/>
      <c r="H36" s="1875"/>
      <c r="I36" s="1875"/>
      <c r="J36" s="1875"/>
      <c r="K36" s="1875"/>
      <c r="L36" s="1875"/>
      <c r="M36" s="1875"/>
      <c r="N36" s="1875"/>
    </row>
    <row r="37" spans="1:52" ht="15" customHeight="1">
      <c r="B37" s="1875"/>
      <c r="C37" s="1875"/>
      <c r="D37" s="1875"/>
      <c r="E37" s="1875"/>
      <c r="F37" s="1875"/>
      <c r="G37" s="1875"/>
      <c r="H37" s="1875"/>
      <c r="I37" s="1875"/>
      <c r="J37" s="1875"/>
      <c r="K37" s="1875"/>
      <c r="L37" s="1875"/>
      <c r="M37" s="1875"/>
      <c r="N37" s="1875"/>
    </row>
    <row r="38" spans="1:52" ht="15" customHeight="1"/>
    <row r="39" spans="1:52" ht="15" customHeight="1">
      <c r="B39" s="92" t="s">
        <v>1250</v>
      </c>
    </row>
    <row r="40" spans="1:52" ht="15" customHeight="1"/>
    <row r="41" spans="1:52" ht="15" customHeight="1">
      <c r="B41" s="1913" t="s">
        <v>2059</v>
      </c>
      <c r="C41" s="1913"/>
      <c r="D41" s="1913"/>
      <c r="E41" s="1913"/>
      <c r="F41" s="1913"/>
      <c r="G41" s="1913"/>
      <c r="H41" s="1913"/>
      <c r="I41" s="1913"/>
      <c r="J41" s="1913"/>
      <c r="K41" s="1913"/>
      <c r="L41" s="1913"/>
      <c r="M41" s="1913"/>
      <c r="N41" s="1913"/>
      <c r="O41" s="1913"/>
    </row>
    <row r="42" spans="1:52" ht="15" customHeight="1">
      <c r="B42" s="1913"/>
      <c r="C42" s="1913"/>
      <c r="D42" s="1913"/>
      <c r="E42" s="1913"/>
      <c r="F42" s="1913"/>
      <c r="G42" s="1913"/>
      <c r="H42" s="1913"/>
      <c r="I42" s="1913"/>
      <c r="J42" s="1913"/>
      <c r="K42" s="1913"/>
      <c r="L42" s="1913"/>
      <c r="M42" s="1913"/>
      <c r="N42" s="1913"/>
      <c r="O42" s="1913"/>
    </row>
    <row r="43" spans="1:52" ht="15" customHeight="1"/>
    <row r="44" spans="1:52" ht="15.6" customHeight="1">
      <c r="C44" s="92" t="s">
        <v>1251</v>
      </c>
    </row>
    <row r="45" spans="1:52" ht="15.6" customHeight="1"/>
    <row r="46" spans="1:52" s="92" customFormat="1" ht="15.6" customHeight="1">
      <c r="I46" s="92" t="s">
        <v>44</v>
      </c>
      <c r="K46" s="1873"/>
      <c r="L46" s="1873"/>
      <c r="M46" s="1873"/>
      <c r="N46" s="1873"/>
    </row>
  </sheetData>
  <mergeCells count="60">
    <mergeCell ref="B24:O28"/>
    <mergeCell ref="B35:N37"/>
    <mergeCell ref="B41:O42"/>
    <mergeCell ref="K46:N46"/>
    <mergeCell ref="O20:O21"/>
    <mergeCell ref="B22:B23"/>
    <mergeCell ref="E22:E23"/>
    <mergeCell ref="H22:H23"/>
    <mergeCell ref="K22:K23"/>
    <mergeCell ref="N22:N23"/>
    <mergeCell ref="N18:N19"/>
    <mergeCell ref="B20:B21"/>
    <mergeCell ref="D20:D21"/>
    <mergeCell ref="E20:E21"/>
    <mergeCell ref="F20:F21"/>
    <mergeCell ref="G20:G21"/>
    <mergeCell ref="H20:H21"/>
    <mergeCell ref="I20:I21"/>
    <mergeCell ref="K20:K21"/>
    <mergeCell ref="L20:L21"/>
    <mergeCell ref="M20:M21"/>
    <mergeCell ref="N20:N21"/>
    <mergeCell ref="L16:L17"/>
    <mergeCell ref="N16:N17"/>
    <mergeCell ref="O16:O17"/>
    <mergeCell ref="B18:B19"/>
    <mergeCell ref="E18:E19"/>
    <mergeCell ref="F18:F19"/>
    <mergeCell ref="H18:H19"/>
    <mergeCell ref="I18:I19"/>
    <mergeCell ref="K18:K19"/>
    <mergeCell ref="L18:L19"/>
    <mergeCell ref="B16:B17"/>
    <mergeCell ref="E16:E17"/>
    <mergeCell ref="F16:F17"/>
    <mergeCell ref="H16:H17"/>
    <mergeCell ref="I16:I17"/>
    <mergeCell ref="K16:K17"/>
    <mergeCell ref="C13:O13"/>
    <mergeCell ref="C14:C15"/>
    <mergeCell ref="D14:F14"/>
    <mergeCell ref="G14:I14"/>
    <mergeCell ref="J14:L14"/>
    <mergeCell ref="M14:O14"/>
    <mergeCell ref="D6:F6"/>
    <mergeCell ref="G6:L6"/>
    <mergeCell ref="C31:E31"/>
    <mergeCell ref="O18:O19"/>
    <mergeCell ref="A1:AG1"/>
    <mergeCell ref="D4:F4"/>
    <mergeCell ref="G4:L4"/>
    <mergeCell ref="D5:F5"/>
    <mergeCell ref="G5:L5"/>
    <mergeCell ref="D7:F7"/>
    <mergeCell ref="G7:L7"/>
    <mergeCell ref="D8:F8"/>
    <mergeCell ref="G8:L8"/>
    <mergeCell ref="D9:F9"/>
    <mergeCell ref="G9:L9"/>
    <mergeCell ref="B13:B15"/>
  </mergeCells>
  <phoneticPr fontId="3"/>
  <pageMargins left="0.7" right="0.7" top="0.75" bottom="0.75" header="0.3" footer="0.3"/>
  <pageSetup paperSize="9" scale="9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A120-D92C-43C5-9F2A-D278D03ABDD5}">
  <dimension ref="A1:AA48"/>
  <sheetViews>
    <sheetView view="pageBreakPreview" zoomScaleNormal="100" zoomScaleSheetLayoutView="100" workbookViewId="0">
      <selection activeCell="Q2" sqref="Q2:T2"/>
    </sheetView>
  </sheetViews>
  <sheetFormatPr defaultColWidth="9" defaultRowHeight="18.75"/>
  <cols>
    <col min="1" max="1" width="2.25" style="115" customWidth="1"/>
    <col min="2" max="21" width="4.5" style="115" customWidth="1"/>
    <col min="22" max="22" width="1.875" style="115" customWidth="1"/>
    <col min="23" max="24" width="2.625" style="115" customWidth="1"/>
    <col min="25" max="25" width="29.5" style="115" customWidth="1"/>
    <col min="26" max="27" width="23" style="115" customWidth="1"/>
    <col min="28" max="16384" width="9" style="115"/>
  </cols>
  <sheetData>
    <row r="1" spans="1:27" s="92" customFormat="1" ht="16.149999999999999" customHeight="1">
      <c r="A1" s="438"/>
      <c r="Q1" s="437"/>
      <c r="R1" s="437"/>
    </row>
    <row r="2" spans="1:27" s="92" customFormat="1" ht="16.149999999999999" customHeight="1">
      <c r="A2" s="438"/>
      <c r="Q2" s="2229" t="s">
        <v>1322</v>
      </c>
      <c r="R2" s="2229"/>
      <c r="S2" s="2229"/>
      <c r="T2" s="2229"/>
      <c r="Y2" s="92" t="str">
        <f>IF('金銭出納簿（今年度）（参考）'!G3="", "",'金銭出納簿（今年度）（参考）'!G3)</f>
        <v/>
      </c>
    </row>
    <row r="3" spans="1:27" s="530" customFormat="1" ht="16.149999999999999" customHeight="1">
      <c r="C3" s="2230" t="str">
        <f>はじめに!D4</f>
        <v>△△市</v>
      </c>
      <c r="D3" s="2230"/>
      <c r="E3" s="530" t="s">
        <v>1323</v>
      </c>
      <c r="F3" s="92"/>
      <c r="G3" s="92"/>
    </row>
    <row r="4" spans="1:27" s="530" customFormat="1" ht="16.149999999999999" customHeight="1">
      <c r="A4" s="531"/>
      <c r="B4" s="531"/>
      <c r="C4" s="531"/>
      <c r="D4" s="531"/>
      <c r="E4" s="531"/>
      <c r="F4" s="92"/>
      <c r="G4" s="92"/>
      <c r="H4" s="92"/>
      <c r="I4" s="92"/>
      <c r="J4" s="92"/>
      <c r="K4" s="92"/>
      <c r="L4" s="92"/>
      <c r="M4" s="92"/>
      <c r="N4" s="92"/>
      <c r="O4" s="92"/>
      <c r="P4" s="92"/>
      <c r="Q4" s="92"/>
    </row>
    <row r="5" spans="1:27" s="92" customFormat="1" ht="16.149999999999999" customHeight="1">
      <c r="A5" s="532"/>
      <c r="B5" s="532"/>
      <c r="C5" s="532"/>
      <c r="D5" s="532"/>
      <c r="P5" s="2231" t="s">
        <v>72</v>
      </c>
      <c r="Q5" s="2231"/>
      <c r="R5" s="2231"/>
      <c r="S5" s="2231"/>
      <c r="T5" s="2231"/>
    </row>
    <row r="6" spans="1:27" s="92" customFormat="1" ht="16.149999999999999" customHeight="1">
      <c r="A6" s="532"/>
      <c r="B6" s="532"/>
      <c r="C6" s="532"/>
      <c r="D6" s="532"/>
      <c r="P6" s="2232" t="str">
        <f>はじめに!D5</f>
        <v>あいうえお集落協定</v>
      </c>
      <c r="Q6" s="2232"/>
      <c r="R6" s="2232"/>
      <c r="S6" s="2232"/>
      <c r="T6" s="2232"/>
    </row>
    <row r="7" spans="1:27" s="92" customFormat="1" ht="16.149999999999999" customHeight="1">
      <c r="A7" s="532"/>
      <c r="B7" s="532"/>
      <c r="C7" s="532"/>
      <c r="D7" s="532"/>
      <c r="E7" s="340"/>
    </row>
    <row r="8" spans="1:27" s="530" customFormat="1" ht="16.149999999999999" customHeight="1">
      <c r="A8" s="533"/>
      <c r="C8" s="2233" t="str">
        <f>IF('金銭出納簿（今年度）（参考）'!G3="", "",'金銭出納簿（今年度）（参考）'!G3)</f>
        <v/>
      </c>
      <c r="D8" s="2234"/>
      <c r="E8" s="2234"/>
      <c r="F8" s="92" t="s">
        <v>1324</v>
      </c>
      <c r="G8" s="92"/>
    </row>
    <row r="9" spans="1:27" s="530" customFormat="1" ht="16.149999999999999" customHeight="1">
      <c r="A9" s="533"/>
      <c r="B9" s="340"/>
      <c r="C9" s="340"/>
      <c r="D9" s="340"/>
      <c r="E9" s="340"/>
      <c r="F9" s="92"/>
      <c r="G9" s="92"/>
    </row>
    <row r="10" spans="1:27" s="92" customFormat="1" ht="16.149999999999999" customHeight="1">
      <c r="B10" s="92" t="s">
        <v>1325</v>
      </c>
      <c r="L10" s="534"/>
      <c r="M10" s="534"/>
    </row>
    <row r="11" spans="1:27" s="92" customFormat="1" ht="16.149999999999999" customHeight="1">
      <c r="A11" s="438"/>
      <c r="B11" s="92" t="s">
        <v>1326</v>
      </c>
      <c r="V11" s="437"/>
    </row>
    <row r="12" spans="1:27" s="92" customFormat="1" ht="16.149999999999999" customHeight="1">
      <c r="A12" s="438"/>
      <c r="C12" s="2226"/>
      <c r="D12" s="2226"/>
      <c r="E12" s="2226"/>
      <c r="F12" s="2226"/>
      <c r="G12" s="2226"/>
      <c r="H12" s="1856" t="s">
        <v>1327</v>
      </c>
      <c r="I12" s="1856"/>
      <c r="J12" s="1856"/>
      <c r="K12" s="1856"/>
      <c r="L12" s="1856"/>
      <c r="M12" s="1856" t="s">
        <v>1328</v>
      </c>
      <c r="N12" s="1856"/>
      <c r="O12" s="1856"/>
      <c r="P12" s="1856"/>
      <c r="Q12" s="1856"/>
      <c r="R12" s="1856"/>
      <c r="S12" s="1856"/>
      <c r="T12" s="1856"/>
      <c r="U12" s="1856"/>
      <c r="V12" s="437"/>
    </row>
    <row r="13" spans="1:27" s="92" customFormat="1" ht="16.149999999999999" customHeight="1">
      <c r="A13" s="438"/>
      <c r="C13" s="2226" t="s">
        <v>1329</v>
      </c>
      <c r="D13" s="2226"/>
      <c r="E13" s="2226"/>
      <c r="F13" s="2226"/>
      <c r="G13" s="2226"/>
      <c r="H13" s="2227">
        <v>2400000</v>
      </c>
      <c r="I13" s="2227"/>
      <c r="J13" s="2227"/>
      <c r="K13" s="2227"/>
      <c r="L13" s="2227"/>
      <c r="M13" s="2228" t="s">
        <v>2453</v>
      </c>
      <c r="N13" s="2228"/>
      <c r="O13" s="2228"/>
      <c r="P13" s="2228"/>
      <c r="Q13" s="2228"/>
      <c r="R13" s="2228"/>
      <c r="S13" s="2228"/>
      <c r="T13" s="2228"/>
      <c r="U13" s="2228"/>
      <c r="V13" s="437"/>
    </row>
    <row r="14" spans="1:27" s="92" customFormat="1" ht="16.149999999999999" customHeight="1">
      <c r="A14" s="438"/>
      <c r="C14" s="2226" t="s">
        <v>1330</v>
      </c>
      <c r="D14" s="2226"/>
      <c r="E14" s="2226"/>
      <c r="F14" s="2226"/>
      <c r="G14" s="2226"/>
      <c r="H14" s="2227">
        <v>2400000</v>
      </c>
      <c r="I14" s="2227"/>
      <c r="J14" s="2227"/>
      <c r="K14" s="2227"/>
      <c r="L14" s="2227"/>
      <c r="M14" s="2228" t="s">
        <v>1331</v>
      </c>
      <c r="N14" s="2228"/>
      <c r="O14" s="2228"/>
      <c r="P14" s="2228"/>
      <c r="Q14" s="2228"/>
      <c r="R14" s="2228"/>
      <c r="S14" s="2228"/>
      <c r="T14" s="2228"/>
      <c r="U14" s="2228"/>
      <c r="V14" s="437"/>
    </row>
    <row r="15" spans="1:27" s="92" customFormat="1" ht="16.149999999999999" customHeight="1"/>
    <row r="16" spans="1:27" s="92" customFormat="1" ht="16.149999999999999" customHeight="1">
      <c r="B16" s="92" t="s">
        <v>1332</v>
      </c>
      <c r="Y16" s="535" t="s">
        <v>1333</v>
      </c>
      <c r="Z16" s="536" t="s">
        <v>1334</v>
      </c>
      <c r="AA16" s="536"/>
    </row>
    <row r="17" spans="3:27" s="92" customFormat="1" ht="16.149999999999999" customHeight="1">
      <c r="C17" s="1856" t="s">
        <v>1333</v>
      </c>
      <c r="D17" s="1989"/>
      <c r="E17" s="1989"/>
      <c r="F17" s="1989"/>
      <c r="G17" s="1989"/>
      <c r="H17" s="1989"/>
      <c r="I17" s="1989"/>
      <c r="J17" s="2241" t="s">
        <v>1334</v>
      </c>
      <c r="K17" s="2242"/>
      <c r="L17" s="2242"/>
      <c r="M17" s="2242"/>
      <c r="N17" s="2242"/>
      <c r="O17" s="1856" t="s">
        <v>1335</v>
      </c>
      <c r="P17" s="1989"/>
      <c r="Q17" s="1989"/>
      <c r="R17" s="1989"/>
      <c r="S17" s="1989"/>
      <c r="T17" s="1989"/>
      <c r="U17" s="1989"/>
      <c r="Y17" s="537"/>
      <c r="Z17" s="538" t="s">
        <v>1336</v>
      </c>
      <c r="AA17" s="538" t="s">
        <v>1337</v>
      </c>
    </row>
    <row r="18" spans="3:27" ht="16.149999999999999" customHeight="1">
      <c r="C18" s="2243" t="s">
        <v>738</v>
      </c>
      <c r="D18" s="2244"/>
      <c r="E18" s="2244"/>
      <c r="F18" s="2244"/>
      <c r="G18" s="2244"/>
      <c r="H18" s="2244"/>
      <c r="I18" s="2244"/>
      <c r="J18" s="2245">
        <f>Z18+AA18</f>
        <v>250000</v>
      </c>
      <c r="K18" s="2246"/>
      <c r="L18" s="2246"/>
      <c r="M18" s="2246"/>
      <c r="N18" s="2246"/>
      <c r="O18" s="2247" t="s">
        <v>1338</v>
      </c>
      <c r="P18" s="2248"/>
      <c r="Q18" s="2248"/>
      <c r="R18" s="2248"/>
      <c r="S18" s="2248"/>
      <c r="T18" s="2248"/>
      <c r="U18" s="2248"/>
      <c r="Y18" s="539" t="s">
        <v>738</v>
      </c>
      <c r="Z18" s="540">
        <f>'金銭出納簿（今年度）（参考）'!I96</f>
        <v>250000</v>
      </c>
      <c r="AA18" s="643">
        <f>'金銭出納簿（前年度）（参考） '!K96</f>
        <v>0</v>
      </c>
    </row>
    <row r="19" spans="3:27" ht="16.149999999999999" customHeight="1">
      <c r="C19" s="2235" t="s">
        <v>1318</v>
      </c>
      <c r="D19" s="2236"/>
      <c r="E19" s="2236"/>
      <c r="F19" s="2236"/>
      <c r="G19" s="2236"/>
      <c r="H19" s="2236"/>
      <c r="I19" s="2236"/>
      <c r="J19" s="2237">
        <f t="shared" ref="J19:J32" si="0">Z19+AA19</f>
        <v>655000</v>
      </c>
      <c r="K19" s="2238"/>
      <c r="L19" s="2238"/>
      <c r="M19" s="2238"/>
      <c r="N19" s="2238"/>
      <c r="O19" s="2239" t="s">
        <v>1339</v>
      </c>
      <c r="P19" s="2240"/>
      <c r="Q19" s="2240"/>
      <c r="R19" s="2240"/>
      <c r="S19" s="2240"/>
      <c r="T19" s="2240"/>
      <c r="U19" s="2240"/>
      <c r="Y19" s="539" t="s">
        <v>1318</v>
      </c>
      <c r="Z19" s="540">
        <f>'金銭出納簿（今年度）（参考）'!I97</f>
        <v>405000</v>
      </c>
      <c r="AA19" s="644">
        <f>'金銭出納簿（前年度）（参考） '!K97</f>
        <v>250000</v>
      </c>
    </row>
    <row r="20" spans="3:27" ht="16.149999999999999" customHeight="1">
      <c r="C20" s="2235" t="s">
        <v>914</v>
      </c>
      <c r="D20" s="2236"/>
      <c r="E20" s="2236"/>
      <c r="F20" s="2236"/>
      <c r="G20" s="2236"/>
      <c r="H20" s="2236"/>
      <c r="I20" s="2236"/>
      <c r="J20" s="2237">
        <f t="shared" si="0"/>
        <v>120000</v>
      </c>
      <c r="K20" s="2238"/>
      <c r="L20" s="2238"/>
      <c r="M20" s="2238"/>
      <c r="N20" s="2238"/>
      <c r="O20" s="2239" t="s">
        <v>1340</v>
      </c>
      <c r="P20" s="2240"/>
      <c r="Q20" s="2240"/>
      <c r="R20" s="2240"/>
      <c r="S20" s="2240"/>
      <c r="T20" s="2240"/>
      <c r="U20" s="2240"/>
      <c r="Y20" s="539" t="s">
        <v>914</v>
      </c>
      <c r="Z20" s="540">
        <f>'金銭出納簿（今年度）（参考）'!I98</f>
        <v>80000</v>
      </c>
      <c r="AA20" s="644">
        <f>'金銭出納簿（前年度）（参考） '!K98</f>
        <v>40000</v>
      </c>
    </row>
    <row r="21" spans="3:27" ht="16.149999999999999" customHeight="1">
      <c r="C21" s="2235" t="s">
        <v>1319</v>
      </c>
      <c r="D21" s="2236"/>
      <c r="E21" s="2236"/>
      <c r="F21" s="2236"/>
      <c r="G21" s="2236"/>
      <c r="H21" s="2236"/>
      <c r="I21" s="2236"/>
      <c r="J21" s="2237">
        <f t="shared" si="0"/>
        <v>380000</v>
      </c>
      <c r="K21" s="2238"/>
      <c r="L21" s="2238"/>
      <c r="M21" s="2238"/>
      <c r="N21" s="2238"/>
      <c r="O21" s="2239" t="s">
        <v>1341</v>
      </c>
      <c r="P21" s="2240"/>
      <c r="Q21" s="2240"/>
      <c r="R21" s="2240"/>
      <c r="S21" s="2240"/>
      <c r="T21" s="2240"/>
      <c r="U21" s="2240"/>
      <c r="Y21" s="539" t="s">
        <v>1319</v>
      </c>
      <c r="Z21" s="540">
        <f>'金銭出納簿（今年度）（参考）'!I99</f>
        <v>180000</v>
      </c>
      <c r="AA21" s="644">
        <f>'金銭出納簿（前年度）（参考） '!K99</f>
        <v>200000</v>
      </c>
    </row>
    <row r="22" spans="3:27" ht="16.149999999999999" customHeight="1">
      <c r="C22" s="2235" t="s">
        <v>916</v>
      </c>
      <c r="D22" s="2236"/>
      <c r="E22" s="2236"/>
      <c r="F22" s="2236"/>
      <c r="G22" s="2236"/>
      <c r="H22" s="2236"/>
      <c r="I22" s="2236"/>
      <c r="J22" s="2237">
        <f t="shared" si="0"/>
        <v>400000</v>
      </c>
      <c r="K22" s="2238"/>
      <c r="L22" s="2238"/>
      <c r="M22" s="2238"/>
      <c r="N22" s="2238"/>
      <c r="O22" s="2239" t="s">
        <v>1342</v>
      </c>
      <c r="P22" s="2240"/>
      <c r="Q22" s="2240"/>
      <c r="R22" s="2240"/>
      <c r="S22" s="2240"/>
      <c r="T22" s="2240"/>
      <c r="U22" s="2240"/>
      <c r="Y22" s="539" t="s">
        <v>916</v>
      </c>
      <c r="Z22" s="540">
        <f>'金銭出納簿（今年度）（参考）'!I100</f>
        <v>400000</v>
      </c>
      <c r="AA22" s="644">
        <f>'金銭出納簿（前年度）（参考） '!K100</f>
        <v>0</v>
      </c>
    </row>
    <row r="23" spans="3:27" ht="16.149999999999999" customHeight="1">
      <c r="C23" s="2235" t="s">
        <v>1320</v>
      </c>
      <c r="D23" s="2236"/>
      <c r="E23" s="2236"/>
      <c r="F23" s="2236"/>
      <c r="G23" s="2236"/>
      <c r="H23" s="2236"/>
      <c r="I23" s="2236"/>
      <c r="J23" s="2237">
        <f t="shared" si="0"/>
        <v>30000</v>
      </c>
      <c r="K23" s="2238"/>
      <c r="L23" s="2238"/>
      <c r="M23" s="2238"/>
      <c r="N23" s="2238"/>
      <c r="O23" s="2239" t="s">
        <v>1343</v>
      </c>
      <c r="P23" s="2240"/>
      <c r="Q23" s="2240"/>
      <c r="R23" s="2240"/>
      <c r="S23" s="2240"/>
      <c r="T23" s="2240"/>
      <c r="U23" s="2240"/>
      <c r="Y23" s="539" t="s">
        <v>1320</v>
      </c>
      <c r="Z23" s="540">
        <f>'金銭出納簿（今年度）（参考）'!I101</f>
        <v>30000</v>
      </c>
      <c r="AA23" s="644">
        <f>'金銭出納簿（前年度）（参考） '!K101</f>
        <v>0</v>
      </c>
    </row>
    <row r="24" spans="3:27" ht="16.149999999999999" customHeight="1">
      <c r="C24" s="2235" t="s">
        <v>1321</v>
      </c>
      <c r="D24" s="2236"/>
      <c r="E24" s="2236"/>
      <c r="F24" s="2236"/>
      <c r="G24" s="2236"/>
      <c r="H24" s="2236"/>
      <c r="I24" s="2236"/>
      <c r="J24" s="2237">
        <f t="shared" si="0"/>
        <v>100000</v>
      </c>
      <c r="K24" s="2238"/>
      <c r="L24" s="2238"/>
      <c r="M24" s="2238"/>
      <c r="N24" s="2238"/>
      <c r="O24" s="2239"/>
      <c r="P24" s="2240"/>
      <c r="Q24" s="2240"/>
      <c r="R24" s="2240"/>
      <c r="S24" s="2240"/>
      <c r="T24" s="2240"/>
      <c r="U24" s="2240"/>
      <c r="Y24" s="539" t="s">
        <v>1321</v>
      </c>
      <c r="Z24" s="540">
        <f>'金銭出納簿（今年度）（参考）'!I102</f>
        <v>0</v>
      </c>
      <c r="AA24" s="644">
        <f>'金銭出納簿（前年度）（参考） '!K102</f>
        <v>100000</v>
      </c>
    </row>
    <row r="25" spans="3:27" ht="16.149999999999999" customHeight="1">
      <c r="C25" s="2235" t="s">
        <v>919</v>
      </c>
      <c r="D25" s="2236"/>
      <c r="E25" s="2236"/>
      <c r="F25" s="2236"/>
      <c r="G25" s="2236"/>
      <c r="H25" s="2236"/>
      <c r="I25" s="2236"/>
      <c r="J25" s="2237">
        <f t="shared" si="0"/>
        <v>0</v>
      </c>
      <c r="K25" s="2238"/>
      <c r="L25" s="2238"/>
      <c r="M25" s="2238"/>
      <c r="N25" s="2238"/>
      <c r="O25" s="2239"/>
      <c r="P25" s="2240"/>
      <c r="Q25" s="2240"/>
      <c r="R25" s="2240"/>
      <c r="S25" s="2240"/>
      <c r="T25" s="2240"/>
      <c r="U25" s="2240"/>
      <c r="Y25" s="539" t="s">
        <v>919</v>
      </c>
      <c r="Z25" s="540">
        <f>'金銭出納簿（今年度）（参考）'!I103</f>
        <v>0</v>
      </c>
      <c r="AA25" s="644">
        <f>'金銭出納簿（前年度）（参考） '!K103</f>
        <v>0</v>
      </c>
    </row>
    <row r="26" spans="3:27" ht="16.149999999999999" customHeight="1">
      <c r="C26" s="2235" t="s">
        <v>920</v>
      </c>
      <c r="D26" s="2236"/>
      <c r="E26" s="2236"/>
      <c r="F26" s="2236"/>
      <c r="G26" s="2236"/>
      <c r="H26" s="2236"/>
      <c r="I26" s="2236"/>
      <c r="J26" s="2237">
        <f t="shared" si="0"/>
        <v>60000</v>
      </c>
      <c r="K26" s="2238"/>
      <c r="L26" s="2238"/>
      <c r="M26" s="2238"/>
      <c r="N26" s="2238"/>
      <c r="O26" s="2239"/>
      <c r="P26" s="2240"/>
      <c r="Q26" s="2240"/>
      <c r="R26" s="2240"/>
      <c r="S26" s="2240"/>
      <c r="T26" s="2240"/>
      <c r="U26" s="2240"/>
      <c r="Y26" s="539" t="s">
        <v>920</v>
      </c>
      <c r="Z26" s="540">
        <f>'金銭出納簿（今年度）（参考）'!I104</f>
        <v>60000</v>
      </c>
      <c r="AA26" s="644">
        <f>'金銭出納簿（前年度）（参考） '!K104</f>
        <v>0</v>
      </c>
    </row>
    <row r="27" spans="3:27" ht="16.149999999999999" customHeight="1">
      <c r="C27" s="2235" t="s">
        <v>921</v>
      </c>
      <c r="D27" s="2236"/>
      <c r="E27" s="2236"/>
      <c r="F27" s="2236"/>
      <c r="G27" s="2236"/>
      <c r="H27" s="2236"/>
      <c r="I27" s="2236"/>
      <c r="J27" s="2237">
        <f t="shared" si="0"/>
        <v>50001</v>
      </c>
      <c r="K27" s="2238"/>
      <c r="L27" s="2238"/>
      <c r="M27" s="2238"/>
      <c r="N27" s="2238"/>
      <c r="O27" s="2239" t="s">
        <v>1344</v>
      </c>
      <c r="P27" s="2240"/>
      <c r="Q27" s="2240"/>
      <c r="R27" s="2240"/>
      <c r="S27" s="2240"/>
      <c r="T27" s="2240"/>
      <c r="U27" s="2240"/>
      <c r="Y27" s="539" t="s">
        <v>921</v>
      </c>
      <c r="Z27" s="540">
        <f>'金銭出納簿（今年度）（参考）'!I105</f>
        <v>0</v>
      </c>
      <c r="AA27" s="644">
        <f>'金銭出納簿（前年度）（参考） '!K105</f>
        <v>50001</v>
      </c>
    </row>
    <row r="28" spans="3:27" ht="16.149999999999999" customHeight="1">
      <c r="C28" s="2235" t="s">
        <v>913</v>
      </c>
      <c r="D28" s="2236"/>
      <c r="E28" s="2236"/>
      <c r="F28" s="2236"/>
      <c r="G28" s="2236"/>
      <c r="H28" s="2236"/>
      <c r="I28" s="2236"/>
      <c r="J28" s="2237">
        <f t="shared" si="0"/>
        <v>0</v>
      </c>
      <c r="K28" s="2238"/>
      <c r="L28" s="2238"/>
      <c r="M28" s="2238"/>
      <c r="N28" s="2238"/>
      <c r="O28" s="2249"/>
      <c r="P28" s="2250"/>
      <c r="Q28" s="2250"/>
      <c r="R28" s="2250"/>
      <c r="S28" s="2250"/>
      <c r="T28" s="2250"/>
      <c r="U28" s="2250"/>
      <c r="Y28" s="539" t="s">
        <v>913</v>
      </c>
      <c r="Z28" s="540">
        <f>'金銭出納簿（今年度）（参考）'!I106</f>
        <v>0</v>
      </c>
      <c r="AA28" s="644">
        <f>'金銭出納簿（前年度）（参考） '!K106</f>
        <v>0</v>
      </c>
    </row>
    <row r="29" spans="3:27" ht="16.149999999999999" customHeight="1">
      <c r="C29" s="2235" t="s">
        <v>912</v>
      </c>
      <c r="D29" s="2236"/>
      <c r="E29" s="2236"/>
      <c r="F29" s="2236"/>
      <c r="G29" s="2236"/>
      <c r="H29" s="2236"/>
      <c r="I29" s="2236"/>
      <c r="J29" s="2237">
        <f t="shared" si="0"/>
        <v>2000</v>
      </c>
      <c r="K29" s="2238"/>
      <c r="L29" s="2238"/>
      <c r="M29" s="2238"/>
      <c r="N29" s="2238"/>
      <c r="O29" s="2249"/>
      <c r="P29" s="2250"/>
      <c r="Q29" s="2250"/>
      <c r="R29" s="2250"/>
      <c r="S29" s="2250"/>
      <c r="T29" s="2250"/>
      <c r="U29" s="2250"/>
      <c r="Y29" s="539" t="s">
        <v>912</v>
      </c>
      <c r="Z29" s="540">
        <f>'金銭出納簿（今年度）（参考）'!I107</f>
        <v>0</v>
      </c>
      <c r="AA29" s="644">
        <f>'金銭出納簿（前年度）（参考） '!K107</f>
        <v>2000</v>
      </c>
    </row>
    <row r="30" spans="3:27" ht="16.149999999999999" customHeight="1">
      <c r="C30" s="2235" t="s">
        <v>910</v>
      </c>
      <c r="D30" s="2236"/>
      <c r="E30" s="2236"/>
      <c r="F30" s="2236"/>
      <c r="G30" s="2236"/>
      <c r="H30" s="2236"/>
      <c r="I30" s="2236"/>
      <c r="J30" s="2237">
        <f t="shared" si="0"/>
        <v>50000</v>
      </c>
      <c r="K30" s="2238"/>
      <c r="L30" s="2238"/>
      <c r="M30" s="2238"/>
      <c r="N30" s="2238"/>
      <c r="O30" s="2249"/>
      <c r="P30" s="2250"/>
      <c r="Q30" s="2250"/>
      <c r="R30" s="2250"/>
      <c r="S30" s="2250"/>
      <c r="T30" s="2250"/>
      <c r="U30" s="2250"/>
      <c r="Y30" s="539" t="s">
        <v>910</v>
      </c>
      <c r="Z30" s="540">
        <f>'金銭出納簿（今年度）（参考）'!I108</f>
        <v>0</v>
      </c>
      <c r="AA30" s="644">
        <f>'金銭出納簿（前年度）（参考） '!K108</f>
        <v>50000</v>
      </c>
    </row>
    <row r="31" spans="3:27" ht="16.149999999999999" customHeight="1">
      <c r="C31" s="2235" t="s">
        <v>911</v>
      </c>
      <c r="D31" s="2236"/>
      <c r="E31" s="2236"/>
      <c r="F31" s="2236"/>
      <c r="G31" s="2236"/>
      <c r="H31" s="2236"/>
      <c r="I31" s="2236"/>
      <c r="J31" s="2237">
        <f t="shared" si="0"/>
        <v>100000</v>
      </c>
      <c r="K31" s="2238"/>
      <c r="L31" s="2238"/>
      <c r="M31" s="2238"/>
      <c r="N31" s="2238"/>
      <c r="O31" s="2249"/>
      <c r="P31" s="2250"/>
      <c r="Q31" s="2250"/>
      <c r="R31" s="2250"/>
      <c r="S31" s="2250"/>
      <c r="T31" s="2250"/>
      <c r="U31" s="2250"/>
      <c r="Y31" s="539" t="s">
        <v>911</v>
      </c>
      <c r="Z31" s="540">
        <f>'金銭出納簿（今年度）（参考）'!I109</f>
        <v>0</v>
      </c>
      <c r="AA31" s="644">
        <f>'金銭出納簿（前年度）（参考） '!K109</f>
        <v>100000</v>
      </c>
    </row>
    <row r="32" spans="3:27" ht="16.149999999999999" customHeight="1" thickBot="1">
      <c r="C32" s="2235" t="s">
        <v>1283</v>
      </c>
      <c r="D32" s="2236"/>
      <c r="E32" s="2236"/>
      <c r="F32" s="2236"/>
      <c r="G32" s="2236"/>
      <c r="H32" s="2236"/>
      <c r="I32" s="2236"/>
      <c r="J32" s="2237">
        <f t="shared" si="0"/>
        <v>50000</v>
      </c>
      <c r="K32" s="2238"/>
      <c r="L32" s="2238"/>
      <c r="M32" s="2238"/>
      <c r="N32" s="2238"/>
      <c r="O32" s="2249"/>
      <c r="P32" s="2250"/>
      <c r="Q32" s="2250"/>
      <c r="R32" s="2250"/>
      <c r="S32" s="2250"/>
      <c r="T32" s="2250"/>
      <c r="U32" s="2250"/>
      <c r="Y32" s="434" t="s">
        <v>1283</v>
      </c>
      <c r="Z32" s="540">
        <f>'金銭出納簿（今年度）（参考）'!I110</f>
        <v>0</v>
      </c>
      <c r="AA32" s="645">
        <f>'金銭出納簿（前年度）（参考） '!K110</f>
        <v>50000</v>
      </c>
    </row>
    <row r="33" spans="2:27" ht="21" customHeight="1" thickBot="1">
      <c r="C33" s="2256" t="s">
        <v>1345</v>
      </c>
      <c r="D33" s="2257"/>
      <c r="E33" s="2257"/>
      <c r="F33" s="2257"/>
      <c r="G33" s="2257"/>
      <c r="H33" s="2257"/>
      <c r="I33" s="2257"/>
      <c r="J33" s="2258">
        <f>SUM(J18:N32)</f>
        <v>2247001</v>
      </c>
      <c r="K33" s="2259"/>
      <c r="L33" s="2259"/>
      <c r="M33" s="2259"/>
      <c r="N33" s="2259"/>
      <c r="O33" s="2260"/>
      <c r="P33" s="2261"/>
      <c r="Q33" s="2261"/>
      <c r="R33" s="2261"/>
      <c r="S33" s="2261"/>
      <c r="T33" s="2261"/>
      <c r="U33" s="2261"/>
      <c r="Y33" s="341" t="s">
        <v>1345</v>
      </c>
      <c r="Z33" s="642">
        <f>SUM(Z18:Z32)</f>
        <v>1405000</v>
      </c>
      <c r="AA33" s="645">
        <f>SUM(AA18:AA32)</f>
        <v>842001</v>
      </c>
    </row>
    <row r="34" spans="2:27" s="449" customFormat="1" ht="21" customHeight="1" thickTop="1">
      <c r="C34" s="2266" t="s">
        <v>2452</v>
      </c>
      <c r="D34" s="1984"/>
      <c r="E34" s="1984"/>
      <c r="F34" s="1984"/>
      <c r="G34" s="1984"/>
      <c r="H34" s="1984"/>
      <c r="I34" s="1984"/>
      <c r="J34" s="2267">
        <f>H14-J33</f>
        <v>152999</v>
      </c>
      <c r="K34" s="2268"/>
      <c r="L34" s="2268"/>
      <c r="M34" s="2268"/>
      <c r="N34" s="2269"/>
      <c r="O34" s="2270" t="s">
        <v>2455</v>
      </c>
      <c r="P34" s="2271"/>
      <c r="Q34" s="2271"/>
      <c r="R34" s="2271"/>
      <c r="S34" s="2272"/>
      <c r="T34" s="2272"/>
      <c r="U34" s="2273"/>
      <c r="Z34" s="542"/>
      <c r="AA34" s="954"/>
    </row>
    <row r="35" spans="2:27" ht="16.149999999999999" customHeight="1">
      <c r="Y35" s="953"/>
    </row>
    <row r="36" spans="2:27" s="92" customFormat="1" ht="16.149999999999999" customHeight="1">
      <c r="B36" s="92" t="s">
        <v>1346</v>
      </c>
    </row>
    <row r="37" spans="2:27" s="92" customFormat="1" ht="16.149999999999999" customHeight="1">
      <c r="C37" s="1899"/>
      <c r="D37" s="2262"/>
      <c r="E37" s="2262"/>
      <c r="F37" s="2263" t="s">
        <v>1347</v>
      </c>
      <c r="G37" s="2262"/>
      <c r="H37" s="2262"/>
      <c r="I37" s="2264"/>
      <c r="J37" s="2263" t="s">
        <v>1348</v>
      </c>
      <c r="K37" s="2262"/>
      <c r="L37" s="2262"/>
      <c r="M37" s="2262"/>
      <c r="N37" s="2262"/>
      <c r="O37" s="2264"/>
      <c r="P37" s="1900" t="s">
        <v>257</v>
      </c>
      <c r="Q37" s="2262"/>
      <c r="R37" s="2262"/>
      <c r="S37" s="2262"/>
      <c r="T37" s="2262"/>
      <c r="U37" s="2265"/>
    </row>
    <row r="38" spans="2:27" s="92" customFormat="1" ht="16.149999999999999" customHeight="1">
      <c r="C38" s="2251" t="s">
        <v>1349</v>
      </c>
      <c r="D38" s="2252"/>
      <c r="E38" s="2252"/>
      <c r="F38" s="2253" t="s">
        <v>1350</v>
      </c>
      <c r="G38" s="2252"/>
      <c r="H38" s="2252"/>
      <c r="I38" s="2254"/>
      <c r="J38" s="2253" t="s">
        <v>1350</v>
      </c>
      <c r="K38" s="2252"/>
      <c r="L38" s="2255"/>
      <c r="M38" s="2251" t="s">
        <v>1334</v>
      </c>
      <c r="N38" s="2252"/>
      <c r="O38" s="2254"/>
      <c r="P38" s="1437" t="s">
        <v>1350</v>
      </c>
      <c r="Q38" s="2252"/>
      <c r="R38" s="2255"/>
      <c r="S38" s="2251" t="s">
        <v>1334</v>
      </c>
      <c r="T38" s="2252"/>
      <c r="U38" s="2255"/>
    </row>
    <row r="39" spans="2:27" s="92" customFormat="1" ht="16.149999999999999" customHeight="1">
      <c r="C39" s="1904"/>
      <c r="D39" s="2285"/>
      <c r="E39" s="2285"/>
      <c r="F39" s="2286" t="s">
        <v>1351</v>
      </c>
      <c r="G39" s="2285"/>
      <c r="H39" s="2285"/>
      <c r="I39" s="2287"/>
      <c r="J39" s="2286" t="s">
        <v>1352</v>
      </c>
      <c r="K39" s="2285"/>
      <c r="L39" s="2288"/>
      <c r="M39" s="1904" t="s">
        <v>1353</v>
      </c>
      <c r="N39" s="2285"/>
      <c r="O39" s="2287"/>
      <c r="P39" s="1439" t="s">
        <v>1354</v>
      </c>
      <c r="Q39" s="2285"/>
      <c r="R39" s="2288"/>
      <c r="S39" s="1904" t="s">
        <v>1353</v>
      </c>
      <c r="T39" s="2285"/>
      <c r="U39" s="2288"/>
    </row>
    <row r="40" spans="2:27" s="92" customFormat="1" ht="16.149999999999999" customHeight="1">
      <c r="C40" s="2274"/>
      <c r="D40" s="2275"/>
      <c r="E40" s="2275"/>
      <c r="F40" s="2276">
        <v>200000</v>
      </c>
      <c r="G40" s="2277"/>
      <c r="H40" s="2277"/>
      <c r="I40" s="2278"/>
      <c r="J40" s="2276">
        <v>126000</v>
      </c>
      <c r="K40" s="2277"/>
      <c r="L40" s="2279"/>
      <c r="M40" s="2280">
        <v>168000</v>
      </c>
      <c r="N40" s="2277"/>
      <c r="O40" s="2278"/>
      <c r="P40" s="2281">
        <f>F40+J40</f>
        <v>326000</v>
      </c>
      <c r="Q40" s="2282"/>
      <c r="R40" s="2283"/>
      <c r="S40" s="2284">
        <f>M40</f>
        <v>168000</v>
      </c>
      <c r="T40" s="2282"/>
      <c r="U40" s="2283"/>
    </row>
    <row r="41" spans="2:27" s="92" customFormat="1" ht="16.149999999999999" customHeight="1">
      <c r="C41" s="2274"/>
      <c r="D41" s="2275"/>
      <c r="E41" s="2275"/>
      <c r="F41" s="2276">
        <v>150000</v>
      </c>
      <c r="G41" s="2277"/>
      <c r="H41" s="2277"/>
      <c r="I41" s="2278"/>
      <c r="J41" s="2276">
        <v>126000</v>
      </c>
      <c r="K41" s="2277"/>
      <c r="L41" s="2279"/>
      <c r="M41" s="2280">
        <v>168000</v>
      </c>
      <c r="N41" s="2277"/>
      <c r="O41" s="2278"/>
      <c r="P41" s="2281">
        <f>F41+J41</f>
        <v>276000</v>
      </c>
      <c r="Q41" s="2282"/>
      <c r="R41" s="2283"/>
      <c r="S41" s="2284">
        <f>M41</f>
        <v>168000</v>
      </c>
      <c r="T41" s="2282"/>
      <c r="U41" s="2283"/>
    </row>
    <row r="42" spans="2:27" s="92" customFormat="1" ht="16.149999999999999" customHeight="1">
      <c r="C42" s="2274"/>
      <c r="D42" s="2275"/>
      <c r="E42" s="2275"/>
      <c r="F42" s="2276">
        <v>120000</v>
      </c>
      <c r="G42" s="2277"/>
      <c r="H42" s="2277"/>
      <c r="I42" s="2278"/>
      <c r="J42" s="2276">
        <v>126000</v>
      </c>
      <c r="K42" s="2277"/>
      <c r="L42" s="2279"/>
      <c r="M42" s="2280">
        <v>168000</v>
      </c>
      <c r="N42" s="2277"/>
      <c r="O42" s="2278"/>
      <c r="P42" s="2281">
        <f>F42+J42</f>
        <v>246000</v>
      </c>
      <c r="Q42" s="2282"/>
      <c r="R42" s="2283"/>
      <c r="S42" s="2284">
        <f>M42</f>
        <v>168000</v>
      </c>
      <c r="T42" s="2282"/>
      <c r="U42" s="2283"/>
    </row>
    <row r="43" spans="2:27" s="92" customFormat="1" ht="16.149999999999999" customHeight="1">
      <c r="C43" s="2274"/>
      <c r="D43" s="2275"/>
      <c r="E43" s="2275"/>
      <c r="F43" s="2276">
        <v>100000</v>
      </c>
      <c r="G43" s="2277"/>
      <c r="H43" s="2277"/>
      <c r="I43" s="2278"/>
      <c r="J43" s="2276">
        <v>126000</v>
      </c>
      <c r="K43" s="2277"/>
      <c r="L43" s="2279"/>
      <c r="M43" s="2280">
        <v>168000</v>
      </c>
      <c r="N43" s="2277"/>
      <c r="O43" s="2278"/>
      <c r="P43" s="2281">
        <f>F43+J43</f>
        <v>226000</v>
      </c>
      <c r="Q43" s="2282"/>
      <c r="R43" s="2283"/>
      <c r="S43" s="2284">
        <f>M43</f>
        <v>168000</v>
      </c>
      <c r="T43" s="2282"/>
      <c r="U43" s="2283"/>
    </row>
    <row r="44" spans="2:27" ht="16.149999999999999" customHeight="1">
      <c r="C44" s="2274"/>
      <c r="D44" s="2275"/>
      <c r="E44" s="2275"/>
      <c r="F44" s="2276">
        <v>60000</v>
      </c>
      <c r="G44" s="2277"/>
      <c r="H44" s="2277"/>
      <c r="I44" s="2278"/>
      <c r="J44" s="2276">
        <v>126000</v>
      </c>
      <c r="K44" s="2277"/>
      <c r="L44" s="2279"/>
      <c r="M44" s="2280">
        <v>168000</v>
      </c>
      <c r="N44" s="2277"/>
      <c r="O44" s="2278"/>
      <c r="P44" s="2281">
        <f>F44+J44</f>
        <v>186000</v>
      </c>
      <c r="Q44" s="2282"/>
      <c r="R44" s="2283"/>
      <c r="S44" s="2284">
        <f>M44</f>
        <v>168000</v>
      </c>
      <c r="T44" s="2282"/>
      <c r="U44" s="2283"/>
    </row>
    <row r="45" spans="2:27" ht="16.149999999999999" customHeight="1">
      <c r="C45" s="2274"/>
      <c r="D45" s="2275"/>
      <c r="E45" s="2275"/>
      <c r="F45" s="2276"/>
      <c r="G45" s="2277"/>
      <c r="H45" s="2277"/>
      <c r="I45" s="2278"/>
      <c r="J45" s="2276"/>
      <c r="K45" s="2277"/>
      <c r="L45" s="2279"/>
      <c r="M45" s="2280"/>
      <c r="N45" s="2277"/>
      <c r="O45" s="2278"/>
      <c r="P45" s="2281"/>
      <c r="Q45" s="2282"/>
      <c r="R45" s="2283"/>
      <c r="S45" s="2284"/>
      <c r="T45" s="2282"/>
      <c r="U45" s="2283"/>
    </row>
    <row r="46" spans="2:27" ht="16.149999999999999" customHeight="1">
      <c r="C46" s="2274"/>
      <c r="D46" s="2275"/>
      <c r="E46" s="2275"/>
      <c r="F46" s="2276"/>
      <c r="G46" s="2277"/>
      <c r="H46" s="2277"/>
      <c r="I46" s="2278"/>
      <c r="J46" s="2276"/>
      <c r="K46" s="2277"/>
      <c r="L46" s="2279"/>
      <c r="M46" s="2280"/>
      <c r="N46" s="2277"/>
      <c r="O46" s="2278"/>
      <c r="P46" s="2281"/>
      <c r="Q46" s="2282"/>
      <c r="R46" s="2283"/>
      <c r="S46" s="2284"/>
      <c r="T46" s="2282"/>
      <c r="U46" s="2283"/>
    </row>
    <row r="47" spans="2:27" ht="16.149999999999999" customHeight="1" thickBot="1">
      <c r="C47" s="2297"/>
      <c r="D47" s="2298"/>
      <c r="E47" s="2298"/>
      <c r="F47" s="2299"/>
      <c r="G47" s="2300"/>
      <c r="H47" s="2300"/>
      <c r="I47" s="2301"/>
      <c r="J47" s="2299"/>
      <c r="K47" s="2300"/>
      <c r="L47" s="2302"/>
      <c r="M47" s="2303"/>
      <c r="N47" s="2300"/>
      <c r="O47" s="2301"/>
      <c r="P47" s="2281"/>
      <c r="Q47" s="2282"/>
      <c r="R47" s="2283"/>
      <c r="S47" s="2304"/>
      <c r="T47" s="2305"/>
      <c r="U47" s="2306"/>
    </row>
    <row r="48" spans="2:27" ht="16.149999999999999" customHeight="1" thickTop="1">
      <c r="C48" s="2289" t="s">
        <v>10</v>
      </c>
      <c r="D48" s="2290"/>
      <c r="E48" s="2290"/>
      <c r="F48" s="2291">
        <f>SUM(F40:I47)</f>
        <v>630000</v>
      </c>
      <c r="G48" s="2292"/>
      <c r="H48" s="2292"/>
      <c r="I48" s="2293"/>
      <c r="J48" s="2291">
        <f>SUM(J40:L47)</f>
        <v>630000</v>
      </c>
      <c r="K48" s="2292"/>
      <c r="L48" s="2294"/>
      <c r="M48" s="2295">
        <f>SUM(M40:O47)</f>
        <v>840000</v>
      </c>
      <c r="N48" s="2292"/>
      <c r="O48" s="2293"/>
      <c r="P48" s="2296">
        <f>SUM(P40:R47)</f>
        <v>1260000</v>
      </c>
      <c r="Q48" s="2292"/>
      <c r="R48" s="2294"/>
      <c r="S48" s="2295">
        <f>SUM(S40:U47)</f>
        <v>840000</v>
      </c>
      <c r="T48" s="2292"/>
      <c r="U48" s="2294"/>
    </row>
  </sheetData>
  <dataConsolidate/>
  <mergeCells count="139">
    <mergeCell ref="C48:E48"/>
    <mergeCell ref="F48:I48"/>
    <mergeCell ref="J48:L48"/>
    <mergeCell ref="M48:O48"/>
    <mergeCell ref="P48:R48"/>
    <mergeCell ref="S48:U48"/>
    <mergeCell ref="C47:E47"/>
    <mergeCell ref="F47:I47"/>
    <mergeCell ref="J47:L47"/>
    <mergeCell ref="M47:O47"/>
    <mergeCell ref="P47:R47"/>
    <mergeCell ref="S47:U47"/>
    <mergeCell ref="C46:E46"/>
    <mergeCell ref="F46:I46"/>
    <mergeCell ref="J46:L46"/>
    <mergeCell ref="M46:O46"/>
    <mergeCell ref="P46:R46"/>
    <mergeCell ref="S46:U46"/>
    <mergeCell ref="C45:E45"/>
    <mergeCell ref="F45:I45"/>
    <mergeCell ref="J45:L45"/>
    <mergeCell ref="M45:O45"/>
    <mergeCell ref="P45:R45"/>
    <mergeCell ref="S45:U45"/>
    <mergeCell ref="C44:E44"/>
    <mergeCell ref="F44:I44"/>
    <mergeCell ref="J44:L44"/>
    <mergeCell ref="M44:O44"/>
    <mergeCell ref="P44:R44"/>
    <mergeCell ref="S44:U44"/>
    <mergeCell ref="C43:E43"/>
    <mergeCell ref="F43:I43"/>
    <mergeCell ref="J43:L43"/>
    <mergeCell ref="M43:O43"/>
    <mergeCell ref="P43:R43"/>
    <mergeCell ref="S43:U43"/>
    <mergeCell ref="C42:E42"/>
    <mergeCell ref="F42:I42"/>
    <mergeCell ref="J42:L42"/>
    <mergeCell ref="M42:O42"/>
    <mergeCell ref="P42:R42"/>
    <mergeCell ref="S42:U42"/>
    <mergeCell ref="C41:E41"/>
    <mergeCell ref="F41:I41"/>
    <mergeCell ref="J41:L41"/>
    <mergeCell ref="M41:O41"/>
    <mergeCell ref="P41:R41"/>
    <mergeCell ref="S41:U41"/>
    <mergeCell ref="C40:E40"/>
    <mergeCell ref="F40:I40"/>
    <mergeCell ref="J40:L40"/>
    <mergeCell ref="M40:O40"/>
    <mergeCell ref="P40:R40"/>
    <mergeCell ref="S40:U40"/>
    <mergeCell ref="C39:E39"/>
    <mergeCell ref="F39:I39"/>
    <mergeCell ref="J39:L39"/>
    <mergeCell ref="M39:O39"/>
    <mergeCell ref="P39:R39"/>
    <mergeCell ref="S39:U39"/>
    <mergeCell ref="C38:E38"/>
    <mergeCell ref="F38:I38"/>
    <mergeCell ref="J38:L38"/>
    <mergeCell ref="M38:O38"/>
    <mergeCell ref="P38:R38"/>
    <mergeCell ref="S38:U38"/>
    <mergeCell ref="C33:I33"/>
    <mergeCell ref="J33:N33"/>
    <mergeCell ref="O33:U33"/>
    <mergeCell ref="C37:E37"/>
    <mergeCell ref="F37:I37"/>
    <mergeCell ref="J37:O37"/>
    <mergeCell ref="P37:U37"/>
    <mergeCell ref="C34:I34"/>
    <mergeCell ref="J34:N34"/>
    <mergeCell ref="O34:R34"/>
    <mergeCell ref="S34:U34"/>
    <mergeCell ref="C31:I31"/>
    <mergeCell ref="J31:N31"/>
    <mergeCell ref="O31:U31"/>
    <mergeCell ref="C32:I32"/>
    <mergeCell ref="J32:N32"/>
    <mergeCell ref="O32:U32"/>
    <mergeCell ref="C29:I29"/>
    <mergeCell ref="J29:N29"/>
    <mergeCell ref="O29:U29"/>
    <mergeCell ref="C30:I30"/>
    <mergeCell ref="J30:N30"/>
    <mergeCell ref="O30:U30"/>
    <mergeCell ref="C27:I27"/>
    <mergeCell ref="J27:N27"/>
    <mergeCell ref="O27:U27"/>
    <mergeCell ref="C28:I28"/>
    <mergeCell ref="J28:N28"/>
    <mergeCell ref="O28:U28"/>
    <mergeCell ref="C25:I25"/>
    <mergeCell ref="J25:N25"/>
    <mergeCell ref="O25:U25"/>
    <mergeCell ref="C26:I26"/>
    <mergeCell ref="J26:N26"/>
    <mergeCell ref="O26:U26"/>
    <mergeCell ref="C23:I23"/>
    <mergeCell ref="J23:N23"/>
    <mergeCell ref="O23:U23"/>
    <mergeCell ref="C24:I24"/>
    <mergeCell ref="J24:N24"/>
    <mergeCell ref="O24:U24"/>
    <mergeCell ref="C21:I21"/>
    <mergeCell ref="J21:N21"/>
    <mergeCell ref="O21:U21"/>
    <mergeCell ref="C22:I22"/>
    <mergeCell ref="J22:N22"/>
    <mergeCell ref="O22:U22"/>
    <mergeCell ref="C19:I19"/>
    <mergeCell ref="J19:N19"/>
    <mergeCell ref="O19:U19"/>
    <mergeCell ref="C20:I20"/>
    <mergeCell ref="J20:N20"/>
    <mergeCell ref="O20:U20"/>
    <mergeCell ref="C17:I17"/>
    <mergeCell ref="J17:N17"/>
    <mergeCell ref="O17:U17"/>
    <mergeCell ref="C18:I18"/>
    <mergeCell ref="J18:N18"/>
    <mergeCell ref="O18:U18"/>
    <mergeCell ref="C13:G13"/>
    <mergeCell ref="H13:L13"/>
    <mergeCell ref="M13:U13"/>
    <mergeCell ref="C14:G14"/>
    <mergeCell ref="H14:L14"/>
    <mergeCell ref="M14:U14"/>
    <mergeCell ref="Q2:T2"/>
    <mergeCell ref="C3:D3"/>
    <mergeCell ref="P5:T5"/>
    <mergeCell ref="P6:T6"/>
    <mergeCell ref="C8:E8"/>
    <mergeCell ref="C12:G12"/>
    <mergeCell ref="H12:L12"/>
    <mergeCell ref="M12:U12"/>
  </mergeCells>
  <phoneticPr fontId="3"/>
  <printOptions horizontalCentered="1"/>
  <pageMargins left="0.59055118110236227" right="0.31496062992125984" top="0.59055118110236227" bottom="0.39370078740157483" header="0.51181102362204722" footer="0.51181102362204722"/>
  <pageSetup paperSize="9" fitToWidth="0" fitToHeight="0" orientation="portrait" cellComments="asDisplayed"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27A55-CAF5-4A9C-9EAE-B46E620CBDE8}">
  <dimension ref="A1:AY27"/>
  <sheetViews>
    <sheetView showGridLines="0" view="pageBreakPreview" zoomScale="90" zoomScaleNormal="100" zoomScaleSheetLayoutView="90" workbookViewId="0">
      <selection activeCell="AM11" sqref="AM11"/>
    </sheetView>
  </sheetViews>
  <sheetFormatPr defaultRowHeight="13.5"/>
  <cols>
    <col min="1" max="51" width="2.625" style="92" customWidth="1"/>
  </cols>
  <sheetData>
    <row r="1" spans="1:51" s="89" customFormat="1" ht="15.6" customHeight="1">
      <c r="A1" s="94" t="s">
        <v>1231</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51" s="89" customFormat="1" ht="15.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51" s="92" customFormat="1" ht="15.6" customHeight="1">
      <c r="Z3" s="2150"/>
      <c r="AA3" s="2150"/>
      <c r="AB3" s="2150"/>
      <c r="AC3" s="2150"/>
      <c r="AD3" s="2150"/>
      <c r="AE3" s="2150"/>
    </row>
    <row r="4" spans="1:51" ht="15.6" customHeight="1">
      <c r="Z4" s="1142" t="s">
        <v>1322</v>
      </c>
      <c r="AA4" s="1142"/>
      <c r="AB4" s="1142"/>
      <c r="AC4" s="1142"/>
      <c r="AD4" s="1142"/>
      <c r="AE4" s="1142"/>
      <c r="AG4" s="437"/>
    </row>
    <row r="5" spans="1:51" ht="15.6" customHeight="1">
      <c r="Z5" s="437"/>
      <c r="AA5" s="437"/>
      <c r="AB5" s="437"/>
      <c r="AC5" s="437"/>
      <c r="AD5" s="437"/>
      <c r="AE5" s="437"/>
      <c r="AG5" s="437"/>
    </row>
    <row r="6" spans="1:51" ht="15.6" customHeight="1">
      <c r="B6" s="92" t="s">
        <v>1229</v>
      </c>
      <c r="M6" s="436"/>
    </row>
    <row r="7" spans="1:51" ht="15.6" customHeight="1"/>
    <row r="8" spans="1:51" ht="15.6" customHeight="1">
      <c r="V8"/>
      <c r="W8" s="826"/>
      <c r="X8" s="826"/>
      <c r="Y8" s="826"/>
      <c r="Z8" s="2232" t="str">
        <f>はじめに!D5</f>
        <v>あいうえお集落協定</v>
      </c>
      <c r="AA8" s="2232"/>
      <c r="AB8" s="2232"/>
      <c r="AC8" s="2232"/>
      <c r="AD8" s="2232"/>
      <c r="AE8" s="2232"/>
      <c r="AF8" s="826"/>
      <c r="AG8" s="826"/>
      <c r="AY8"/>
    </row>
    <row r="9" spans="1:51" ht="15.6" customHeight="1">
      <c r="X9" s="826"/>
      <c r="Y9" s="826"/>
      <c r="Z9" s="2232" t="str">
        <f>はじめに!D6</f>
        <v>中山間　太郎</v>
      </c>
      <c r="AA9" s="2232"/>
      <c r="AB9" s="2232"/>
      <c r="AC9" s="2232"/>
      <c r="AD9" s="2232"/>
      <c r="AE9" s="2232"/>
      <c r="AF9" s="826"/>
      <c r="AG9" s="826"/>
    </row>
    <row r="10" spans="1:51" ht="15.6" customHeight="1">
      <c r="W10" s="437"/>
      <c r="X10" s="437"/>
      <c r="Y10" s="437"/>
      <c r="Z10" s="437"/>
      <c r="AA10" s="437"/>
      <c r="AB10" s="437"/>
      <c r="AC10" s="437"/>
      <c r="AD10" s="437"/>
      <c r="AE10" s="437"/>
      <c r="AF10" s="437"/>
    </row>
    <row r="11" spans="1:51" ht="15.6" customHeight="1"/>
    <row r="12" spans="1:51" ht="15.6" customHeight="1">
      <c r="A12" s="1857" t="s">
        <v>1997</v>
      </c>
      <c r="B12" s="1857"/>
      <c r="C12" s="1857"/>
      <c r="D12" s="1857"/>
      <c r="E12" s="1857"/>
      <c r="F12" s="1857"/>
      <c r="G12" s="1857"/>
      <c r="H12" s="1857"/>
      <c r="I12" s="1857"/>
      <c r="J12" s="1857"/>
      <c r="K12" s="1857"/>
      <c r="L12" s="1857"/>
      <c r="M12" s="1857"/>
      <c r="N12" s="1857"/>
      <c r="O12" s="1857"/>
      <c r="P12" s="1857"/>
      <c r="Q12" s="1857"/>
      <c r="R12" s="1857"/>
      <c r="S12" s="1857"/>
      <c r="T12" s="1857"/>
      <c r="U12" s="1857"/>
      <c r="V12" s="1857"/>
      <c r="W12" s="1857"/>
      <c r="X12" s="1857"/>
      <c r="Y12" s="1857"/>
      <c r="Z12" s="1857"/>
      <c r="AA12" s="1857"/>
      <c r="AB12" s="1857"/>
      <c r="AC12" s="1857"/>
      <c r="AD12" s="1857"/>
      <c r="AE12" s="1857"/>
      <c r="AF12" s="1857"/>
      <c r="AG12" s="1857"/>
    </row>
    <row r="13" spans="1:51" ht="15.6" customHeight="1"/>
    <row r="14" spans="1:51" ht="15.6" customHeight="1">
      <c r="A14" s="1913" t="s">
        <v>2421</v>
      </c>
      <c r="B14" s="1913"/>
      <c r="C14" s="1913"/>
      <c r="D14" s="1913"/>
      <c r="E14" s="1913"/>
      <c r="F14" s="1913"/>
      <c r="G14" s="1913"/>
      <c r="H14" s="1913"/>
      <c r="I14" s="1913"/>
      <c r="J14" s="1913"/>
      <c r="K14" s="1913"/>
      <c r="L14" s="1913"/>
      <c r="M14" s="1913"/>
      <c r="N14" s="1913"/>
      <c r="O14" s="1913"/>
      <c r="P14" s="1913"/>
      <c r="Q14" s="1913"/>
      <c r="R14" s="1913"/>
      <c r="S14" s="1913"/>
      <c r="T14" s="1913"/>
      <c r="U14" s="1913"/>
      <c r="V14" s="1913"/>
      <c r="W14" s="1913"/>
      <c r="X14" s="1913"/>
      <c r="Y14" s="1913"/>
      <c r="Z14" s="1913"/>
      <c r="AA14" s="1913"/>
      <c r="AB14" s="1913"/>
      <c r="AC14" s="1913"/>
      <c r="AD14" s="1913"/>
      <c r="AE14" s="1913"/>
      <c r="AF14" s="826"/>
      <c r="AG14" s="826"/>
    </row>
    <row r="15" spans="1:51" ht="15.6" customHeight="1">
      <c r="A15" s="1913"/>
      <c r="B15" s="1913"/>
      <c r="C15" s="1913"/>
      <c r="D15" s="1913"/>
      <c r="E15" s="1913"/>
      <c r="F15" s="1913"/>
      <c r="G15" s="1913"/>
      <c r="H15" s="1913"/>
      <c r="I15" s="1913"/>
      <c r="J15" s="1913"/>
      <c r="K15" s="1913"/>
      <c r="L15" s="1913"/>
      <c r="M15" s="1913"/>
      <c r="N15" s="1913"/>
      <c r="O15" s="1913"/>
      <c r="P15" s="1913"/>
      <c r="Q15" s="1913"/>
      <c r="R15" s="1913"/>
      <c r="S15" s="1913"/>
      <c r="T15" s="1913"/>
      <c r="U15" s="1913"/>
      <c r="V15" s="1913"/>
      <c r="W15" s="1913"/>
      <c r="X15" s="1913"/>
      <c r="Y15" s="1913"/>
      <c r="Z15" s="1913"/>
      <c r="AA15" s="1913"/>
      <c r="AB15" s="1913"/>
      <c r="AC15" s="1913"/>
      <c r="AD15" s="1913"/>
      <c r="AE15" s="1913"/>
      <c r="AF15" s="826"/>
      <c r="AG15" s="826"/>
    </row>
    <row r="16" spans="1:51" ht="15.6" customHeight="1">
      <c r="A16" s="1913"/>
      <c r="B16" s="1913"/>
      <c r="C16" s="1913"/>
      <c r="D16" s="1913"/>
      <c r="E16" s="1913"/>
      <c r="F16" s="1913"/>
      <c r="G16" s="1913"/>
      <c r="H16" s="1913"/>
      <c r="I16" s="1913"/>
      <c r="J16" s="1913"/>
      <c r="K16" s="1913"/>
      <c r="L16" s="1913"/>
      <c r="M16" s="1913"/>
      <c r="N16" s="1913"/>
      <c r="O16" s="1913"/>
      <c r="P16" s="1913"/>
      <c r="Q16" s="1913"/>
      <c r="R16" s="1913"/>
      <c r="S16" s="1913"/>
      <c r="T16" s="1913"/>
      <c r="U16" s="1913"/>
      <c r="V16" s="1913"/>
      <c r="W16" s="1913"/>
      <c r="X16" s="1913"/>
      <c r="Y16" s="1913"/>
      <c r="Z16" s="1913"/>
      <c r="AA16" s="1913"/>
      <c r="AB16" s="1913"/>
      <c r="AC16" s="1913"/>
      <c r="AD16" s="1913"/>
      <c r="AE16" s="1913"/>
      <c r="AF16" s="826"/>
      <c r="AG16" s="826"/>
    </row>
    <row r="17" spans="1:33" ht="15.6" customHeight="1">
      <c r="A17" s="1913"/>
      <c r="B17" s="1913"/>
      <c r="C17" s="1913"/>
      <c r="D17" s="1913"/>
      <c r="E17" s="1913"/>
      <c r="F17" s="1913"/>
      <c r="G17" s="1913"/>
      <c r="H17" s="1913"/>
      <c r="I17" s="1913"/>
      <c r="J17" s="1913"/>
      <c r="K17" s="1913"/>
      <c r="L17" s="1913"/>
      <c r="M17" s="1913"/>
      <c r="N17" s="1913"/>
      <c r="O17" s="1913"/>
      <c r="P17" s="1913"/>
      <c r="Q17" s="1913"/>
      <c r="R17" s="1913"/>
      <c r="S17" s="1913"/>
      <c r="T17" s="1913"/>
      <c r="U17" s="1913"/>
      <c r="V17" s="1913"/>
      <c r="W17" s="1913"/>
      <c r="X17" s="1913"/>
      <c r="Y17" s="1913"/>
      <c r="Z17" s="1913"/>
      <c r="AA17" s="1913"/>
      <c r="AB17" s="1913"/>
      <c r="AC17" s="1913"/>
      <c r="AD17" s="1913"/>
      <c r="AE17" s="1913"/>
      <c r="AF17" s="826"/>
      <c r="AG17" s="826"/>
    </row>
    <row r="18" spans="1:33" ht="15.6" customHeight="1"/>
    <row r="19" spans="1:33" ht="15.6" customHeight="1">
      <c r="P19" s="92" t="s">
        <v>1998</v>
      </c>
    </row>
    <row r="20" spans="1:33" ht="15.6" customHeight="1"/>
    <row r="21" spans="1:33" ht="15.6" customHeight="1">
      <c r="C21" s="2311" t="s">
        <v>2001</v>
      </c>
      <c r="D21" s="2312"/>
      <c r="E21" s="2312"/>
      <c r="F21" s="2312"/>
      <c r="G21" s="2312"/>
      <c r="H21" s="2312"/>
      <c r="I21" s="2313"/>
      <c r="J21" s="2307"/>
      <c r="K21" s="2308"/>
      <c r="L21" s="2308"/>
      <c r="M21" s="2308"/>
      <c r="N21" s="2308"/>
      <c r="O21" s="2308"/>
      <c r="P21" s="2308"/>
      <c r="Q21" s="2308"/>
      <c r="R21" s="2308"/>
      <c r="S21" s="2308"/>
      <c r="T21" s="2308"/>
      <c r="U21" s="2308"/>
      <c r="V21" s="2308"/>
      <c r="W21" s="2308"/>
      <c r="X21" s="2308"/>
      <c r="Y21" s="2308"/>
      <c r="Z21" s="2308"/>
      <c r="AA21" s="2308"/>
      <c r="AB21" s="2308"/>
      <c r="AC21" s="2308"/>
      <c r="AD21" s="2309"/>
    </row>
    <row r="22" spans="1:33" ht="15.6" customHeight="1">
      <c r="C22" s="2311" t="s">
        <v>2002</v>
      </c>
      <c r="D22" s="2312"/>
      <c r="E22" s="2312"/>
      <c r="F22" s="2312"/>
      <c r="G22" s="2312"/>
      <c r="H22" s="2312"/>
      <c r="I22" s="2313"/>
      <c r="J22" s="2307"/>
      <c r="K22" s="2308"/>
      <c r="L22" s="2308"/>
      <c r="M22" s="2308"/>
      <c r="N22" s="2308"/>
      <c r="O22" s="2308"/>
      <c r="P22" s="2308"/>
      <c r="Q22" s="2308"/>
      <c r="R22" s="2308"/>
      <c r="S22" s="2308"/>
      <c r="T22" s="2308"/>
      <c r="U22" s="2308"/>
      <c r="V22" s="2308"/>
      <c r="W22" s="2308"/>
      <c r="X22" s="2308"/>
      <c r="Y22" s="2308"/>
      <c r="Z22" s="2308"/>
      <c r="AA22" s="2308"/>
      <c r="AB22" s="2308"/>
      <c r="AC22" s="2308"/>
      <c r="AD22" s="2309"/>
    </row>
    <row r="23" spans="1:33" ht="15.6" customHeight="1">
      <c r="C23" s="2311" t="s">
        <v>2003</v>
      </c>
      <c r="D23" s="2312"/>
      <c r="E23" s="2312"/>
      <c r="F23" s="2312"/>
      <c r="G23" s="2312"/>
      <c r="H23" s="2312"/>
      <c r="I23" s="2313"/>
      <c r="J23" s="2307"/>
      <c r="K23" s="2308"/>
      <c r="L23" s="2308"/>
      <c r="M23" s="2308"/>
      <c r="N23" s="2308"/>
      <c r="O23" s="2308"/>
      <c r="P23" s="2308"/>
      <c r="Q23" s="2308"/>
      <c r="R23" s="2308"/>
      <c r="S23" s="2308"/>
      <c r="T23" s="2308"/>
      <c r="U23" s="2308"/>
      <c r="V23" s="2308"/>
      <c r="W23" s="2308"/>
      <c r="X23" s="2308"/>
      <c r="Y23" s="2308"/>
      <c r="Z23" s="2308"/>
      <c r="AA23" s="2308"/>
      <c r="AB23" s="2308"/>
      <c r="AC23" s="2308"/>
      <c r="AD23" s="2309"/>
    </row>
    <row r="24" spans="1:33" ht="15.6" customHeight="1">
      <c r="C24" s="2311" t="s">
        <v>2004</v>
      </c>
      <c r="D24" s="2312"/>
      <c r="E24" s="2312"/>
      <c r="F24" s="2312"/>
      <c r="G24" s="2312"/>
      <c r="H24" s="2312"/>
      <c r="I24" s="2313"/>
      <c r="J24" s="2307"/>
      <c r="K24" s="2308"/>
      <c r="L24" s="2308"/>
      <c r="M24" s="2308"/>
      <c r="N24" s="2308"/>
      <c r="O24" s="2308"/>
      <c r="P24" s="2308"/>
      <c r="Q24" s="2308"/>
      <c r="R24" s="2308"/>
      <c r="S24" s="2308"/>
      <c r="T24" s="2308"/>
      <c r="U24" s="2308"/>
      <c r="V24" s="2308"/>
      <c r="W24" s="2308"/>
      <c r="X24" s="2308"/>
      <c r="Y24" s="2308"/>
      <c r="Z24" s="2308"/>
      <c r="AA24" s="2308"/>
      <c r="AB24" s="2308"/>
      <c r="AC24" s="2308"/>
      <c r="AD24" s="2309"/>
    </row>
    <row r="25" spans="1:33" ht="15.6" customHeight="1">
      <c r="C25" s="2311" t="s">
        <v>2005</v>
      </c>
      <c r="D25" s="2312"/>
      <c r="E25" s="2312"/>
      <c r="F25" s="2312"/>
      <c r="G25" s="2312"/>
      <c r="H25" s="2312"/>
      <c r="I25" s="2313"/>
      <c r="J25" s="2307"/>
      <c r="K25" s="2308"/>
      <c r="L25" s="2308"/>
      <c r="M25" s="2308"/>
      <c r="N25" s="2308"/>
      <c r="O25" s="2308"/>
      <c r="P25" s="2308"/>
      <c r="Q25" s="2308"/>
      <c r="R25" s="2308"/>
      <c r="S25" s="2308"/>
      <c r="T25" s="2308"/>
      <c r="U25" s="2308"/>
      <c r="V25" s="2308"/>
      <c r="W25" s="2308"/>
      <c r="X25" s="2308"/>
      <c r="Y25" s="2308"/>
      <c r="Z25" s="2308"/>
      <c r="AA25" s="2308"/>
      <c r="AB25" s="2308"/>
      <c r="AC25" s="2308"/>
      <c r="AD25" s="2309"/>
    </row>
    <row r="26" spans="1:33" ht="15.6" customHeight="1">
      <c r="C26" s="2310" t="s">
        <v>1999</v>
      </c>
      <c r="D26" s="2310"/>
      <c r="E26" s="2310"/>
      <c r="F26" s="2310"/>
      <c r="G26" s="2310"/>
      <c r="H26" s="2310"/>
      <c r="I26" s="2310"/>
      <c r="J26" s="2310"/>
      <c r="K26" s="2310"/>
      <c r="L26" s="2310"/>
      <c r="M26" s="2310"/>
      <c r="N26" s="2310"/>
      <c r="O26" s="2310"/>
      <c r="P26" s="2310"/>
      <c r="Q26" s="2310"/>
      <c r="R26" s="2310"/>
      <c r="S26" s="2310"/>
      <c r="T26" s="2310"/>
      <c r="U26" s="2310"/>
      <c r="V26" s="2310"/>
      <c r="W26" s="2310"/>
      <c r="X26" s="2310"/>
    </row>
    <row r="27" spans="1:33" ht="15.6" customHeight="1">
      <c r="C27" s="1857" t="s">
        <v>2000</v>
      </c>
      <c r="D27" s="1857"/>
      <c r="E27" s="1857"/>
      <c r="F27" s="1857"/>
      <c r="G27" s="1857"/>
      <c r="H27" s="1857"/>
      <c r="I27" s="1857"/>
      <c r="J27" s="1857"/>
      <c r="K27" s="1857"/>
      <c r="L27" s="1857"/>
      <c r="M27" s="1857"/>
      <c r="N27" s="1857"/>
      <c r="O27" s="1857"/>
      <c r="P27" s="1857"/>
      <c r="Q27" s="1857"/>
      <c r="R27" s="1857"/>
      <c r="S27" s="1857"/>
      <c r="T27" s="1857"/>
      <c r="U27" s="1857"/>
      <c r="V27" s="1857"/>
      <c r="W27" s="1857"/>
      <c r="X27" s="1857"/>
    </row>
  </sheetData>
  <mergeCells count="17">
    <mergeCell ref="C26:X26"/>
    <mergeCell ref="C27:X27"/>
    <mergeCell ref="Z9:AE9"/>
    <mergeCell ref="C21:I21"/>
    <mergeCell ref="C22:I22"/>
    <mergeCell ref="C23:I23"/>
    <mergeCell ref="C24:I24"/>
    <mergeCell ref="C25:I25"/>
    <mergeCell ref="J21:AD21"/>
    <mergeCell ref="J22:AD22"/>
    <mergeCell ref="J23:AD23"/>
    <mergeCell ref="J24:AD24"/>
    <mergeCell ref="Z3:AE3"/>
    <mergeCell ref="A12:AG12"/>
    <mergeCell ref="A14:AE17"/>
    <mergeCell ref="Z8:AE8"/>
    <mergeCell ref="J25:AD25"/>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E82"/>
  <sheetViews>
    <sheetView workbookViewId="0">
      <selection activeCell="I28" sqref="I28"/>
    </sheetView>
  </sheetViews>
  <sheetFormatPr defaultRowHeight="13.5"/>
  <cols>
    <col min="1" max="1" width="33.5" customWidth="1"/>
    <col min="2" max="4" width="33.25" customWidth="1"/>
    <col min="5" max="5" width="17.875" customWidth="1"/>
  </cols>
  <sheetData>
    <row r="1" spans="1:5">
      <c r="A1" t="s">
        <v>311</v>
      </c>
    </row>
    <row r="2" spans="1:5">
      <c r="A2" s="104" t="s">
        <v>302</v>
      </c>
      <c r="B2" s="104" t="s">
        <v>307</v>
      </c>
      <c r="C2" s="104" t="s">
        <v>308</v>
      </c>
      <c r="D2" s="104" t="s">
        <v>309</v>
      </c>
    </row>
    <row r="3" spans="1:5">
      <c r="A3" s="103" t="s">
        <v>258</v>
      </c>
      <c r="B3" s="103" t="s">
        <v>258</v>
      </c>
      <c r="C3" s="103" t="s">
        <v>258</v>
      </c>
      <c r="D3" s="103" t="s">
        <v>258</v>
      </c>
    </row>
    <row r="4" spans="1:5">
      <c r="A4" s="103" t="s">
        <v>303</v>
      </c>
      <c r="B4" s="103" t="s">
        <v>303</v>
      </c>
      <c r="C4" s="103" t="s">
        <v>303</v>
      </c>
      <c r="D4" s="103" t="s">
        <v>303</v>
      </c>
    </row>
    <row r="5" spans="1:5">
      <c r="A5" s="103" t="s">
        <v>213</v>
      </c>
      <c r="B5" s="103" t="s">
        <v>304</v>
      </c>
      <c r="C5" s="103" t="s">
        <v>304</v>
      </c>
      <c r="D5" s="103" t="s">
        <v>259</v>
      </c>
    </row>
    <row r="6" spans="1:5">
      <c r="A6" s="103" t="s">
        <v>304</v>
      </c>
      <c r="B6" s="103" t="s">
        <v>259</v>
      </c>
      <c r="C6" s="103" t="s">
        <v>310</v>
      </c>
      <c r="D6" s="103" t="s">
        <v>2152</v>
      </c>
    </row>
    <row r="7" spans="1:5">
      <c r="A7" s="103" t="s">
        <v>259</v>
      </c>
      <c r="B7" s="103" t="s">
        <v>2149</v>
      </c>
      <c r="C7" s="103" t="s">
        <v>259</v>
      </c>
      <c r="D7" s="103" t="s">
        <v>2154</v>
      </c>
    </row>
    <row r="8" spans="1:5">
      <c r="A8" s="103" t="s">
        <v>305</v>
      </c>
      <c r="B8" s="103" t="s">
        <v>2150</v>
      </c>
      <c r="C8" s="103" t="s">
        <v>2151</v>
      </c>
      <c r="D8" s="103" t="s">
        <v>306</v>
      </c>
    </row>
    <row r="9" spans="1:5">
      <c r="A9" s="103" t="s">
        <v>306</v>
      </c>
      <c r="B9" s="103" t="s">
        <v>306</v>
      </c>
      <c r="C9" s="103" t="s">
        <v>2153</v>
      </c>
      <c r="D9" s="103"/>
    </row>
    <row r="10" spans="1:5">
      <c r="A10" s="103"/>
      <c r="B10" s="103"/>
      <c r="C10" s="103" t="s">
        <v>306</v>
      </c>
      <c r="D10" s="103"/>
    </row>
    <row r="13" spans="1:5">
      <c r="A13" t="s">
        <v>301</v>
      </c>
    </row>
    <row r="14" spans="1:5">
      <c r="A14" s="104" t="s">
        <v>936</v>
      </c>
      <c r="B14" s="104" t="s">
        <v>4</v>
      </c>
      <c r="C14" s="104" t="s">
        <v>21</v>
      </c>
      <c r="D14" s="104" t="s">
        <v>2395</v>
      </c>
      <c r="E14" s="104" t="s">
        <v>312</v>
      </c>
    </row>
    <row r="15" spans="1:5">
      <c r="A15" s="103" t="s">
        <v>9</v>
      </c>
      <c r="B15" s="103" t="s">
        <v>302</v>
      </c>
      <c r="C15" s="103" t="s">
        <v>258</v>
      </c>
      <c r="D15" s="98" t="str">
        <f>A15&amp;B15&amp;C15</f>
        <v>〇田急傾斜</v>
      </c>
      <c r="E15" s="915">
        <v>21000</v>
      </c>
    </row>
    <row r="16" spans="1:5">
      <c r="A16" s="103" t="s">
        <v>9</v>
      </c>
      <c r="B16" s="103" t="s">
        <v>302</v>
      </c>
      <c r="C16" s="103" t="s">
        <v>303</v>
      </c>
      <c r="D16" s="98" t="str">
        <f t="shared" ref="D16:D22" si="0">A16&amp;B16&amp;C16</f>
        <v>〇田緩傾斜</v>
      </c>
      <c r="E16" s="915">
        <v>8000</v>
      </c>
    </row>
    <row r="17" spans="1:5">
      <c r="A17" s="103" t="s">
        <v>9</v>
      </c>
      <c r="B17" s="103" t="s">
        <v>302</v>
      </c>
      <c r="C17" s="103" t="s">
        <v>213</v>
      </c>
      <c r="D17" s="98" t="str">
        <f t="shared" si="0"/>
        <v>〇田小区画・不整形</v>
      </c>
      <c r="E17" s="915">
        <v>8000</v>
      </c>
    </row>
    <row r="18" spans="1:5">
      <c r="A18" s="103" t="s">
        <v>9</v>
      </c>
      <c r="B18" s="103" t="s">
        <v>302</v>
      </c>
      <c r="C18" s="103" t="s">
        <v>304</v>
      </c>
      <c r="D18" s="98" t="str">
        <f t="shared" si="0"/>
        <v>〇田高齢化・耕作放棄率</v>
      </c>
      <c r="E18" s="915">
        <v>8000</v>
      </c>
    </row>
    <row r="19" spans="1:5">
      <c r="A19" s="103" t="s">
        <v>9</v>
      </c>
      <c r="B19" s="103" t="s">
        <v>302</v>
      </c>
      <c r="C19" s="103" t="s">
        <v>259</v>
      </c>
      <c r="D19" s="98" t="str">
        <f t="shared" si="0"/>
        <v>〇田特認基準</v>
      </c>
      <c r="E19" s="915">
        <v>8000</v>
      </c>
    </row>
    <row r="20" spans="1:5">
      <c r="A20" s="103" t="s">
        <v>9</v>
      </c>
      <c r="B20" s="103" t="s">
        <v>302</v>
      </c>
      <c r="C20" s="103" t="s">
        <v>305</v>
      </c>
      <c r="D20" s="98" t="str">
        <f t="shared" si="0"/>
        <v>〇田交付対象外</v>
      </c>
      <c r="E20" s="915">
        <v>0</v>
      </c>
    </row>
    <row r="21" spans="1:5">
      <c r="A21" s="103" t="s">
        <v>9</v>
      </c>
      <c r="B21" s="103" t="s">
        <v>302</v>
      </c>
      <c r="C21" s="103" t="s">
        <v>306</v>
      </c>
      <c r="D21" s="98" t="str">
        <f t="shared" si="0"/>
        <v>〇田協定に含めない管理すべき農用地</v>
      </c>
      <c r="E21" s="915">
        <v>0</v>
      </c>
    </row>
    <row r="22" spans="1:5">
      <c r="A22" s="103" t="s">
        <v>9</v>
      </c>
      <c r="B22" s="103" t="s">
        <v>307</v>
      </c>
      <c r="C22" s="103" t="s">
        <v>258</v>
      </c>
      <c r="D22" s="98" t="str">
        <f t="shared" si="0"/>
        <v>〇畑急傾斜</v>
      </c>
      <c r="E22" s="915">
        <v>11500</v>
      </c>
    </row>
    <row r="23" spans="1:5">
      <c r="A23" s="103" t="s">
        <v>9</v>
      </c>
      <c r="B23" s="103" t="s">
        <v>307</v>
      </c>
      <c r="C23" s="103" t="s">
        <v>303</v>
      </c>
      <c r="D23" s="98" t="str">
        <f t="shared" ref="D23:D42" si="1">A23&amp;B23&amp;C23</f>
        <v>〇畑緩傾斜</v>
      </c>
      <c r="E23" s="915">
        <v>3500</v>
      </c>
    </row>
    <row r="24" spans="1:5">
      <c r="A24" s="103" t="s">
        <v>9</v>
      </c>
      <c r="B24" s="103" t="s">
        <v>307</v>
      </c>
      <c r="C24" s="103" t="s">
        <v>304</v>
      </c>
      <c r="D24" s="98" t="str">
        <f t="shared" si="1"/>
        <v>〇畑高齢化・耕作放棄率</v>
      </c>
      <c r="E24" s="915">
        <v>3500</v>
      </c>
    </row>
    <row r="25" spans="1:5">
      <c r="A25" s="103" t="s">
        <v>9</v>
      </c>
      <c r="B25" s="103" t="s">
        <v>307</v>
      </c>
      <c r="C25" s="103" t="s">
        <v>259</v>
      </c>
      <c r="D25" s="98" t="str">
        <f t="shared" si="1"/>
        <v>〇畑特認基準</v>
      </c>
      <c r="E25" s="915">
        <v>3500</v>
      </c>
    </row>
    <row r="26" spans="1:5">
      <c r="A26" s="103" t="s">
        <v>9</v>
      </c>
      <c r="B26" s="103" t="s">
        <v>307</v>
      </c>
      <c r="C26" s="103" t="s">
        <v>2149</v>
      </c>
      <c r="D26" s="98" t="str">
        <f t="shared" si="1"/>
        <v>〇畑交付対象外（田畑混在地）</v>
      </c>
      <c r="E26" s="915">
        <v>0</v>
      </c>
    </row>
    <row r="27" spans="1:5">
      <c r="A27" s="103" t="s">
        <v>9</v>
      </c>
      <c r="B27" s="103" t="s">
        <v>307</v>
      </c>
      <c r="C27" s="103" t="s">
        <v>2150</v>
      </c>
      <c r="D27" s="98" t="str">
        <f t="shared" si="1"/>
        <v>〇畑交付対象外（田畑混在地以外）</v>
      </c>
      <c r="E27" s="915">
        <v>0</v>
      </c>
    </row>
    <row r="28" spans="1:5">
      <c r="A28" s="103" t="s">
        <v>9</v>
      </c>
      <c r="B28" s="103" t="s">
        <v>307</v>
      </c>
      <c r="C28" s="103" t="s">
        <v>306</v>
      </c>
      <c r="D28" s="98" t="str">
        <f t="shared" si="1"/>
        <v>〇畑協定に含めない管理すべき農用地</v>
      </c>
      <c r="E28" s="915">
        <v>0</v>
      </c>
    </row>
    <row r="29" spans="1:5">
      <c r="A29" s="103" t="s">
        <v>9</v>
      </c>
      <c r="B29" s="103" t="s">
        <v>308</v>
      </c>
      <c r="C29" s="103" t="s">
        <v>258</v>
      </c>
      <c r="D29" s="98" t="str">
        <f t="shared" si="1"/>
        <v>〇草地急傾斜</v>
      </c>
      <c r="E29" s="915">
        <v>10500</v>
      </c>
    </row>
    <row r="30" spans="1:5">
      <c r="A30" s="103" t="s">
        <v>9</v>
      </c>
      <c r="B30" s="103" t="s">
        <v>308</v>
      </c>
      <c r="C30" s="103" t="s">
        <v>303</v>
      </c>
      <c r="D30" s="98" t="str">
        <f t="shared" si="1"/>
        <v>〇草地緩傾斜</v>
      </c>
      <c r="E30" s="915">
        <v>3000</v>
      </c>
    </row>
    <row r="31" spans="1:5">
      <c r="A31" s="103" t="s">
        <v>9</v>
      </c>
      <c r="B31" s="103" t="s">
        <v>308</v>
      </c>
      <c r="C31" s="103" t="s">
        <v>304</v>
      </c>
      <c r="D31" s="98" t="str">
        <f t="shared" si="1"/>
        <v>〇草地高齢化・耕作放棄率</v>
      </c>
      <c r="E31" s="915">
        <v>3000</v>
      </c>
    </row>
    <row r="32" spans="1:5">
      <c r="A32" s="103" t="s">
        <v>9</v>
      </c>
      <c r="B32" s="103" t="s">
        <v>308</v>
      </c>
      <c r="C32" s="103" t="s">
        <v>310</v>
      </c>
      <c r="D32" s="98" t="str">
        <f t="shared" si="1"/>
        <v>〇草地草地比率の高い草地</v>
      </c>
      <c r="E32" s="915">
        <v>1500</v>
      </c>
    </row>
    <row r="33" spans="1:5">
      <c r="A33" s="103" t="s">
        <v>9</v>
      </c>
      <c r="B33" s="103" t="s">
        <v>308</v>
      </c>
      <c r="C33" s="103" t="s">
        <v>259</v>
      </c>
      <c r="D33" s="98" t="str">
        <f t="shared" si="1"/>
        <v>〇草地特認基準</v>
      </c>
      <c r="E33" s="915">
        <v>3000</v>
      </c>
    </row>
    <row r="34" spans="1:5">
      <c r="A34" s="103" t="s">
        <v>9</v>
      </c>
      <c r="B34" s="103" t="s">
        <v>308</v>
      </c>
      <c r="C34" s="103" t="s">
        <v>2151</v>
      </c>
      <c r="D34" s="98" t="str">
        <f t="shared" si="1"/>
        <v>〇草地交付対象外（田草地混在地）</v>
      </c>
      <c r="E34" s="915">
        <v>0</v>
      </c>
    </row>
    <row r="35" spans="1:5">
      <c r="A35" s="103" t="s">
        <v>9</v>
      </c>
      <c r="B35" s="103" t="s">
        <v>308</v>
      </c>
      <c r="C35" s="103" t="s">
        <v>2153</v>
      </c>
      <c r="D35" s="98" t="str">
        <f t="shared" si="1"/>
        <v>〇草地交付対象外（田草地混在地以外）</v>
      </c>
      <c r="E35" s="915">
        <v>0</v>
      </c>
    </row>
    <row r="36" spans="1:5">
      <c r="A36" s="103" t="s">
        <v>9</v>
      </c>
      <c r="B36" s="103" t="s">
        <v>308</v>
      </c>
      <c r="C36" s="103" t="s">
        <v>306</v>
      </c>
      <c r="D36" s="98" t="str">
        <f t="shared" si="1"/>
        <v>〇草地協定に含めない管理すべき農用地</v>
      </c>
      <c r="E36" s="915">
        <v>0</v>
      </c>
    </row>
    <row r="37" spans="1:5">
      <c r="A37" s="103" t="s">
        <v>9</v>
      </c>
      <c r="B37" s="103" t="s">
        <v>309</v>
      </c>
      <c r="C37" s="103" t="s">
        <v>258</v>
      </c>
      <c r="D37" s="98" t="str">
        <f t="shared" si="1"/>
        <v>〇採草放牧地急傾斜</v>
      </c>
      <c r="E37" s="915">
        <v>1000</v>
      </c>
    </row>
    <row r="38" spans="1:5">
      <c r="A38" s="103" t="s">
        <v>9</v>
      </c>
      <c r="B38" s="103" t="s">
        <v>309</v>
      </c>
      <c r="C38" s="103" t="s">
        <v>303</v>
      </c>
      <c r="D38" s="98" t="str">
        <f t="shared" si="1"/>
        <v>〇採草放牧地緩傾斜</v>
      </c>
      <c r="E38" s="915">
        <v>300</v>
      </c>
    </row>
    <row r="39" spans="1:5">
      <c r="A39" s="103" t="s">
        <v>9</v>
      </c>
      <c r="B39" s="103" t="s">
        <v>309</v>
      </c>
      <c r="C39" s="103" t="s">
        <v>259</v>
      </c>
      <c r="D39" s="98" t="str">
        <f t="shared" si="1"/>
        <v>〇採草放牧地特認基準</v>
      </c>
      <c r="E39" s="915">
        <v>300</v>
      </c>
    </row>
    <row r="40" spans="1:5">
      <c r="A40" s="103" t="s">
        <v>9</v>
      </c>
      <c r="B40" s="103" t="s">
        <v>309</v>
      </c>
      <c r="C40" s="103" t="s">
        <v>2152</v>
      </c>
      <c r="D40" s="98" t="str">
        <f t="shared" si="1"/>
        <v>〇採草放牧地交付対象外（田採草放牧地混在地）</v>
      </c>
      <c r="E40" s="915">
        <v>0</v>
      </c>
    </row>
    <row r="41" spans="1:5">
      <c r="A41" s="103" t="s">
        <v>9</v>
      </c>
      <c r="B41" s="103" t="s">
        <v>309</v>
      </c>
      <c r="C41" s="103" t="s">
        <v>2154</v>
      </c>
      <c r="D41" s="98" t="str">
        <f t="shared" si="1"/>
        <v>〇採草放牧地交付対象外（田採草放牧地混在地以外）</v>
      </c>
      <c r="E41" s="915">
        <v>0</v>
      </c>
    </row>
    <row r="42" spans="1:5">
      <c r="A42" s="103" t="s">
        <v>9</v>
      </c>
      <c r="B42" s="103" t="s">
        <v>309</v>
      </c>
      <c r="C42" s="103" t="s">
        <v>306</v>
      </c>
      <c r="D42" s="98" t="str">
        <f t="shared" si="1"/>
        <v>〇採草放牧地協定に含めない管理すべき農用地</v>
      </c>
      <c r="E42" s="915">
        <v>0</v>
      </c>
    </row>
    <row r="43" spans="1:5">
      <c r="A43" s="103"/>
      <c r="B43" s="103" t="s">
        <v>302</v>
      </c>
      <c r="C43" s="103" t="s">
        <v>258</v>
      </c>
      <c r="D43" s="98" t="str">
        <f>A43&amp;B43&amp;C43</f>
        <v>田急傾斜</v>
      </c>
      <c r="E43" s="915">
        <f t="shared" ref="E43:E48" si="2">E15*0.8</f>
        <v>16800</v>
      </c>
    </row>
    <row r="44" spans="1:5">
      <c r="A44" s="103"/>
      <c r="B44" s="103" t="s">
        <v>302</v>
      </c>
      <c r="C44" s="103" t="s">
        <v>303</v>
      </c>
      <c r="D44" s="98" t="str">
        <f t="shared" ref="D44:D70" si="3">A44&amp;B44&amp;C44</f>
        <v>田緩傾斜</v>
      </c>
      <c r="E44" s="915">
        <f t="shared" si="2"/>
        <v>6400</v>
      </c>
    </row>
    <row r="45" spans="1:5">
      <c r="A45" s="103"/>
      <c r="B45" s="103" t="s">
        <v>302</v>
      </c>
      <c r="C45" s="103" t="s">
        <v>213</v>
      </c>
      <c r="D45" s="98" t="str">
        <f t="shared" si="3"/>
        <v>田小区画・不整形</v>
      </c>
      <c r="E45" s="915">
        <f t="shared" si="2"/>
        <v>6400</v>
      </c>
    </row>
    <row r="46" spans="1:5">
      <c r="A46" s="103"/>
      <c r="B46" s="103" t="s">
        <v>302</v>
      </c>
      <c r="C46" s="103" t="s">
        <v>304</v>
      </c>
      <c r="D46" s="98" t="str">
        <f t="shared" si="3"/>
        <v>田高齢化・耕作放棄率</v>
      </c>
      <c r="E46" s="915">
        <f t="shared" si="2"/>
        <v>6400</v>
      </c>
    </row>
    <row r="47" spans="1:5">
      <c r="A47" s="103"/>
      <c r="B47" s="103" t="s">
        <v>302</v>
      </c>
      <c r="C47" s="103" t="s">
        <v>259</v>
      </c>
      <c r="D47" s="98" t="str">
        <f t="shared" si="3"/>
        <v>田特認基準</v>
      </c>
      <c r="E47" s="915">
        <f t="shared" si="2"/>
        <v>6400</v>
      </c>
    </row>
    <row r="48" spans="1:5">
      <c r="A48" s="103"/>
      <c r="B48" s="103" t="s">
        <v>302</v>
      </c>
      <c r="C48" s="103" t="s">
        <v>305</v>
      </c>
      <c r="D48" s="98" t="str">
        <f t="shared" si="3"/>
        <v>田交付対象外</v>
      </c>
      <c r="E48" s="915">
        <f t="shared" si="2"/>
        <v>0</v>
      </c>
    </row>
    <row r="49" spans="1:5">
      <c r="A49" s="103"/>
      <c r="B49" s="103" t="s">
        <v>302</v>
      </c>
      <c r="C49" s="103" t="s">
        <v>306</v>
      </c>
      <c r="D49" s="98" t="str">
        <f t="shared" si="3"/>
        <v>田協定に含めない管理すべき農用地</v>
      </c>
      <c r="E49" s="915">
        <v>0</v>
      </c>
    </row>
    <row r="50" spans="1:5">
      <c r="A50" s="103"/>
      <c r="B50" s="103" t="s">
        <v>307</v>
      </c>
      <c r="C50" s="103" t="s">
        <v>258</v>
      </c>
      <c r="D50" s="98" t="str">
        <f t="shared" si="3"/>
        <v>畑急傾斜</v>
      </c>
      <c r="E50" s="915">
        <f t="shared" ref="E50:E70" si="4">E22*0.8</f>
        <v>9200</v>
      </c>
    </row>
    <row r="51" spans="1:5">
      <c r="A51" s="103"/>
      <c r="B51" s="103" t="s">
        <v>307</v>
      </c>
      <c r="C51" s="103" t="s">
        <v>303</v>
      </c>
      <c r="D51" s="98" t="str">
        <f t="shared" si="3"/>
        <v>畑緩傾斜</v>
      </c>
      <c r="E51" s="915">
        <f t="shared" si="4"/>
        <v>2800</v>
      </c>
    </row>
    <row r="52" spans="1:5">
      <c r="A52" s="103"/>
      <c r="B52" s="103" t="s">
        <v>307</v>
      </c>
      <c r="C52" s="103" t="s">
        <v>304</v>
      </c>
      <c r="D52" s="98" t="str">
        <f t="shared" si="3"/>
        <v>畑高齢化・耕作放棄率</v>
      </c>
      <c r="E52" s="915">
        <f t="shared" si="4"/>
        <v>2800</v>
      </c>
    </row>
    <row r="53" spans="1:5">
      <c r="A53" s="103"/>
      <c r="B53" s="103" t="s">
        <v>307</v>
      </c>
      <c r="C53" s="103" t="s">
        <v>259</v>
      </c>
      <c r="D53" s="98" t="str">
        <f t="shared" si="3"/>
        <v>畑特認基準</v>
      </c>
      <c r="E53" s="915">
        <f t="shared" si="4"/>
        <v>2800</v>
      </c>
    </row>
    <row r="54" spans="1:5">
      <c r="A54" s="103"/>
      <c r="B54" s="103" t="s">
        <v>307</v>
      </c>
      <c r="C54" s="103" t="s">
        <v>2149</v>
      </c>
      <c r="D54" s="98" t="str">
        <f t="shared" si="3"/>
        <v>畑交付対象外（田畑混在地）</v>
      </c>
      <c r="E54" s="915">
        <f t="shared" si="4"/>
        <v>0</v>
      </c>
    </row>
    <row r="55" spans="1:5">
      <c r="A55" s="103"/>
      <c r="B55" s="103" t="s">
        <v>307</v>
      </c>
      <c r="C55" s="103" t="s">
        <v>2150</v>
      </c>
      <c r="D55" s="98" t="str">
        <f t="shared" si="3"/>
        <v>畑交付対象外（田畑混在地以外）</v>
      </c>
      <c r="E55" s="915">
        <f t="shared" si="4"/>
        <v>0</v>
      </c>
    </row>
    <row r="56" spans="1:5">
      <c r="A56" s="103"/>
      <c r="B56" s="103" t="s">
        <v>307</v>
      </c>
      <c r="C56" s="103" t="s">
        <v>306</v>
      </c>
      <c r="D56" s="98" t="str">
        <f t="shared" si="3"/>
        <v>畑協定に含めない管理すべき農用地</v>
      </c>
      <c r="E56" s="915">
        <f t="shared" si="4"/>
        <v>0</v>
      </c>
    </row>
    <row r="57" spans="1:5">
      <c r="A57" s="103"/>
      <c r="B57" s="103" t="s">
        <v>308</v>
      </c>
      <c r="C57" s="103" t="s">
        <v>258</v>
      </c>
      <c r="D57" s="98" t="str">
        <f t="shared" si="3"/>
        <v>草地急傾斜</v>
      </c>
      <c r="E57" s="915">
        <f t="shared" si="4"/>
        <v>8400</v>
      </c>
    </row>
    <row r="58" spans="1:5">
      <c r="A58" s="103"/>
      <c r="B58" s="103" t="s">
        <v>308</v>
      </c>
      <c r="C58" s="103" t="s">
        <v>303</v>
      </c>
      <c r="D58" s="98" t="str">
        <f t="shared" si="3"/>
        <v>草地緩傾斜</v>
      </c>
      <c r="E58" s="915">
        <f t="shared" si="4"/>
        <v>2400</v>
      </c>
    </row>
    <row r="59" spans="1:5">
      <c r="A59" s="103"/>
      <c r="B59" s="103" t="s">
        <v>308</v>
      </c>
      <c r="C59" s="103" t="s">
        <v>304</v>
      </c>
      <c r="D59" s="98" t="str">
        <f t="shared" si="3"/>
        <v>草地高齢化・耕作放棄率</v>
      </c>
      <c r="E59" s="915">
        <f t="shared" si="4"/>
        <v>2400</v>
      </c>
    </row>
    <row r="60" spans="1:5">
      <c r="A60" s="103"/>
      <c r="B60" s="103" t="s">
        <v>308</v>
      </c>
      <c r="C60" s="103" t="s">
        <v>310</v>
      </c>
      <c r="D60" s="98" t="str">
        <f t="shared" si="3"/>
        <v>草地草地比率の高い草地</v>
      </c>
      <c r="E60" s="915">
        <f t="shared" si="4"/>
        <v>1200</v>
      </c>
    </row>
    <row r="61" spans="1:5">
      <c r="A61" s="103"/>
      <c r="B61" s="103" t="s">
        <v>308</v>
      </c>
      <c r="C61" s="103" t="s">
        <v>259</v>
      </c>
      <c r="D61" s="98" t="str">
        <f t="shared" si="3"/>
        <v>草地特認基準</v>
      </c>
      <c r="E61" s="915">
        <f t="shared" si="4"/>
        <v>2400</v>
      </c>
    </row>
    <row r="62" spans="1:5">
      <c r="A62" s="103"/>
      <c r="B62" s="103" t="s">
        <v>308</v>
      </c>
      <c r="C62" s="103" t="s">
        <v>2151</v>
      </c>
      <c r="D62" s="98" t="str">
        <f t="shared" si="3"/>
        <v>草地交付対象外（田草地混在地）</v>
      </c>
      <c r="E62" s="915">
        <f t="shared" si="4"/>
        <v>0</v>
      </c>
    </row>
    <row r="63" spans="1:5">
      <c r="A63" s="103"/>
      <c r="B63" s="103" t="s">
        <v>308</v>
      </c>
      <c r="C63" s="103" t="s">
        <v>2153</v>
      </c>
      <c r="D63" s="98" t="str">
        <f t="shared" si="3"/>
        <v>草地交付対象外（田草地混在地以外）</v>
      </c>
      <c r="E63" s="915">
        <f t="shared" si="4"/>
        <v>0</v>
      </c>
    </row>
    <row r="64" spans="1:5">
      <c r="A64" s="103"/>
      <c r="B64" s="103" t="s">
        <v>308</v>
      </c>
      <c r="C64" s="103" t="s">
        <v>306</v>
      </c>
      <c r="D64" s="98" t="str">
        <f t="shared" si="3"/>
        <v>草地協定に含めない管理すべき農用地</v>
      </c>
      <c r="E64" s="915">
        <f t="shared" si="4"/>
        <v>0</v>
      </c>
    </row>
    <row r="65" spans="1:5">
      <c r="A65" s="103"/>
      <c r="B65" s="103" t="s">
        <v>309</v>
      </c>
      <c r="C65" s="103" t="s">
        <v>258</v>
      </c>
      <c r="D65" s="98" t="str">
        <f t="shared" si="3"/>
        <v>採草放牧地急傾斜</v>
      </c>
      <c r="E65" s="915">
        <f t="shared" si="4"/>
        <v>800</v>
      </c>
    </row>
    <row r="66" spans="1:5">
      <c r="A66" s="103"/>
      <c r="B66" s="103" t="s">
        <v>309</v>
      </c>
      <c r="C66" s="103" t="s">
        <v>303</v>
      </c>
      <c r="D66" s="98" t="str">
        <f t="shared" si="3"/>
        <v>採草放牧地緩傾斜</v>
      </c>
      <c r="E66" s="915">
        <f t="shared" si="4"/>
        <v>240</v>
      </c>
    </row>
    <row r="67" spans="1:5">
      <c r="A67" s="103"/>
      <c r="B67" s="103" t="s">
        <v>309</v>
      </c>
      <c r="C67" s="103" t="s">
        <v>259</v>
      </c>
      <c r="D67" s="98" t="str">
        <f t="shared" si="3"/>
        <v>採草放牧地特認基準</v>
      </c>
      <c r="E67" s="915">
        <f t="shared" si="4"/>
        <v>240</v>
      </c>
    </row>
    <row r="68" spans="1:5">
      <c r="A68" s="103"/>
      <c r="B68" s="103" t="s">
        <v>309</v>
      </c>
      <c r="C68" s="103" t="s">
        <v>2152</v>
      </c>
      <c r="D68" s="98" t="str">
        <f t="shared" si="3"/>
        <v>採草放牧地交付対象外（田採草放牧地混在地）</v>
      </c>
      <c r="E68" s="915">
        <f t="shared" si="4"/>
        <v>0</v>
      </c>
    </row>
    <row r="69" spans="1:5">
      <c r="A69" s="103"/>
      <c r="B69" s="103" t="s">
        <v>309</v>
      </c>
      <c r="C69" s="103" t="s">
        <v>2154</v>
      </c>
      <c r="D69" s="98" t="str">
        <f t="shared" si="3"/>
        <v>採草放牧地交付対象外（田採草放牧地混在地以外）</v>
      </c>
      <c r="E69" s="915">
        <f t="shared" si="4"/>
        <v>0</v>
      </c>
    </row>
    <row r="70" spans="1:5">
      <c r="A70" s="103"/>
      <c r="B70" s="103" t="s">
        <v>309</v>
      </c>
      <c r="C70" s="103" t="s">
        <v>306</v>
      </c>
      <c r="D70" s="98" t="str">
        <f t="shared" si="3"/>
        <v>採草放牧地協定に含めない管理すべき農用地</v>
      </c>
      <c r="E70" s="915">
        <f t="shared" si="4"/>
        <v>0</v>
      </c>
    </row>
    <row r="74" spans="1:5">
      <c r="A74" t="s">
        <v>320</v>
      </c>
    </row>
    <row r="75" spans="1:5">
      <c r="A75" s="103" t="s">
        <v>405</v>
      </c>
    </row>
    <row r="76" spans="1:5">
      <c r="A76" s="103" t="s">
        <v>942</v>
      </c>
    </row>
    <row r="77" spans="1:5">
      <c r="A77" s="105" t="s">
        <v>943</v>
      </c>
    </row>
    <row r="78" spans="1:5">
      <c r="A78" s="105" t="s">
        <v>944</v>
      </c>
    </row>
    <row r="79" spans="1:5">
      <c r="A79" s="103" t="s">
        <v>321</v>
      </c>
    </row>
    <row r="80" spans="1:5">
      <c r="A80" s="103" t="s">
        <v>406</v>
      </c>
    </row>
    <row r="81" spans="1:1">
      <c r="A81" s="103"/>
    </row>
    <row r="82" spans="1:1">
      <c r="A82" s="103"/>
    </row>
  </sheetData>
  <phoneticPr fontId="3"/>
  <pageMargins left="0.7" right="0.7" top="0.75" bottom="0.75" header="0.3" footer="0.3"/>
  <pageSetup paperSize="9"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549F8-42C5-40E7-B873-E4328BB2DF69}">
  <dimension ref="A1:V65"/>
  <sheetViews>
    <sheetView showGridLines="0" zoomScale="77" zoomScaleNormal="96" zoomScaleSheetLayoutView="120" workbookViewId="0">
      <selection activeCell="C9" sqref="C9"/>
    </sheetView>
  </sheetViews>
  <sheetFormatPr defaultColWidth="9" defaultRowHeight="18.75"/>
  <cols>
    <col min="1" max="1" width="2.75" style="623" customWidth="1"/>
    <col min="2" max="3" width="11.125" style="623" customWidth="1"/>
    <col min="4" max="4" width="6.375" style="623" customWidth="1"/>
    <col min="5" max="6" width="7" style="623" customWidth="1"/>
    <col min="7" max="12" width="4.875" style="623" customWidth="1"/>
    <col min="13" max="13" width="9.125" style="623" customWidth="1"/>
    <col min="14" max="14" width="21" style="623" customWidth="1"/>
    <col min="15" max="15" width="26" style="623" customWidth="1"/>
    <col min="16" max="23" width="7.625" style="623" customWidth="1"/>
    <col min="24" max="16384" width="9" style="623"/>
  </cols>
  <sheetData>
    <row r="1" spans="1:22" ht="19.5">
      <c r="A1" s="605" t="s">
        <v>1996</v>
      </c>
      <c r="B1" s="648"/>
      <c r="O1" s="649"/>
    </row>
    <row r="2" spans="1:22" ht="24" customHeight="1">
      <c r="A2" s="650"/>
      <c r="C2" s="651"/>
      <c r="D2" s="651"/>
      <c r="E2" s="651"/>
      <c r="F2" s="651"/>
      <c r="G2" s="651"/>
      <c r="H2" s="651"/>
      <c r="I2" s="651"/>
      <c r="J2" s="651"/>
      <c r="K2" s="651"/>
      <c r="L2" s="651"/>
      <c r="M2" s="651"/>
      <c r="N2" s="454" t="s">
        <v>1995</v>
      </c>
      <c r="O2" s="825" t="str">
        <f>はじめに!D5</f>
        <v>あいうえお集落協定</v>
      </c>
      <c r="P2" s="651"/>
      <c r="Q2" s="651"/>
      <c r="R2" s="651"/>
      <c r="S2" s="651"/>
      <c r="T2" s="651"/>
      <c r="U2" s="651"/>
    </row>
    <row r="3" spans="1:22" ht="29.25" customHeight="1">
      <c r="C3" s="653"/>
      <c r="D3" s="653"/>
      <c r="E3" s="548"/>
      <c r="F3" s="1123"/>
      <c r="G3" s="455" t="s">
        <v>1994</v>
      </c>
      <c r="H3" s="653"/>
      <c r="I3" s="653"/>
      <c r="J3" s="653"/>
      <c r="K3" s="653"/>
      <c r="M3" s="653"/>
      <c r="O3" s="824"/>
    </row>
    <row r="4" spans="1:22" s="694" customFormat="1" ht="21.75" customHeight="1">
      <c r="C4" s="653"/>
      <c r="D4" s="653"/>
      <c r="E4" s="548"/>
      <c r="F4" s="548"/>
      <c r="G4" s="952"/>
      <c r="H4" s="952" t="s">
        <v>2503</v>
      </c>
      <c r="I4" s="653"/>
      <c r="J4" s="653"/>
      <c r="K4" s="653"/>
      <c r="M4" s="653"/>
      <c r="O4" s="824"/>
    </row>
    <row r="5" spans="1:22" ht="27" customHeight="1">
      <c r="B5" s="624" t="s">
        <v>1461</v>
      </c>
      <c r="C5" s="655"/>
      <c r="D5" s="655"/>
      <c r="E5" s="655"/>
      <c r="F5" s="655"/>
      <c r="G5" s="655"/>
      <c r="H5" s="655"/>
      <c r="I5" s="655"/>
      <c r="J5" s="655"/>
      <c r="K5" s="655"/>
      <c r="L5" s="655"/>
      <c r="M5" s="624"/>
      <c r="N5" s="655"/>
      <c r="O5" s="655"/>
      <c r="P5" s="694"/>
    </row>
    <row r="6" spans="1:22" ht="72.75" customHeight="1">
      <c r="B6" s="2314" t="s">
        <v>2436</v>
      </c>
      <c r="C6" s="2315"/>
      <c r="D6" s="2315"/>
      <c r="E6" s="2315"/>
      <c r="F6" s="2315"/>
      <c r="G6" s="2315"/>
      <c r="H6" s="2315"/>
      <c r="I6" s="2315"/>
      <c r="J6" s="2315"/>
      <c r="K6" s="2315"/>
      <c r="L6" s="2315"/>
      <c r="M6" s="2315"/>
      <c r="N6" s="2315"/>
      <c r="O6" s="2315"/>
      <c r="P6" s="694"/>
    </row>
    <row r="7" spans="1:22" ht="36.75" customHeight="1">
      <c r="B7" s="2316" t="s">
        <v>2563</v>
      </c>
      <c r="C7" s="2316"/>
      <c r="D7" s="2317" t="s">
        <v>1463</v>
      </c>
      <c r="E7" s="2317"/>
      <c r="F7" s="2317"/>
      <c r="G7" s="2318" t="s">
        <v>2435</v>
      </c>
      <c r="H7" s="2319"/>
      <c r="I7" s="2319"/>
      <c r="J7" s="2319"/>
      <c r="K7" s="2319"/>
      <c r="L7" s="2320"/>
      <c r="M7" s="2317" t="s">
        <v>1465</v>
      </c>
      <c r="N7" s="2317"/>
      <c r="O7" s="2316" t="s">
        <v>1466</v>
      </c>
      <c r="P7" s="2325"/>
      <c r="Q7" s="2326"/>
      <c r="R7" s="2326"/>
      <c r="S7" s="2326"/>
      <c r="T7" s="2326"/>
      <c r="U7" s="2326"/>
      <c r="V7" s="2326"/>
    </row>
    <row r="8" spans="1:22" ht="30.75" customHeight="1">
      <c r="B8" s="1171" t="s">
        <v>1467</v>
      </c>
      <c r="C8" s="1172" t="s">
        <v>2564</v>
      </c>
      <c r="D8" s="1172" t="s">
        <v>1468</v>
      </c>
      <c r="E8" s="1171" t="s">
        <v>1469</v>
      </c>
      <c r="F8" s="1171" t="s">
        <v>1470</v>
      </c>
      <c r="G8" s="2321"/>
      <c r="H8" s="2322"/>
      <c r="I8" s="2322"/>
      <c r="J8" s="2322"/>
      <c r="K8" s="2322"/>
      <c r="L8" s="2323"/>
      <c r="M8" s="1172" t="s">
        <v>1471</v>
      </c>
      <c r="N8" s="1172" t="s">
        <v>1472</v>
      </c>
      <c r="O8" s="2317"/>
      <c r="P8" s="2325"/>
      <c r="Q8" s="2326"/>
      <c r="R8" s="2326"/>
      <c r="S8" s="2326"/>
      <c r="T8" s="2326"/>
      <c r="U8" s="2326"/>
      <c r="V8" s="2326"/>
    </row>
    <row r="9" spans="1:22">
      <c r="A9" s="656"/>
      <c r="B9" s="1133"/>
      <c r="C9" s="1134"/>
      <c r="D9" s="1135"/>
      <c r="E9" s="1135"/>
      <c r="F9" s="950">
        <f>SUM(D9+E9)</f>
        <v>0</v>
      </c>
      <c r="G9" s="1130"/>
      <c r="H9" s="1130"/>
      <c r="I9" s="1130"/>
      <c r="J9" s="1130"/>
      <c r="K9" s="1130"/>
      <c r="L9" s="1130"/>
      <c r="M9" s="949" t="str">
        <f>IF(G9="","",(IFERROR(VLOOKUP($G9,【選択肢】!$K$3:$O$86,2,)," ")&amp;IF(H9="","",","&amp;IFERROR(VLOOKUP($H9,【選択肢】!$K$3:$O$86,2,)," ")&amp;IF(I9="","",","&amp;IFERROR(VLOOKUP($I9,【選択肢】!$K$3:$O$86,2,)," ")&amp;IF(J9="","",","&amp;IFERROR(VLOOKUP($J9,【選択肢】!$K$3:$O$86,2,)," ")&amp;IF(K9="","",","&amp;IFERROR(VLOOKUP($K9,【選択肢】!$K$3:$O$86,2,)," ")&amp;IF(L9="","",","&amp;IFERROR(VLOOKUP($L9,【選択肢】!$K$3:$O$86,2,)," "))))))))</f>
        <v/>
      </c>
      <c r="N9" s="949" t="str">
        <f>IF(G9="","",(IFERROR(VLOOKUP($G9,【選択肢】!$K$3:$O$86,5,)," ")&amp;IF(H9="","",","&amp;IFERROR(VLOOKUP($H9,【選択肢】!$K$3:$O$86,5,)," ")&amp;IF(I9="","",","&amp;IFERROR(VLOOKUP($I9,【選択肢】!$K$3:$O$86,5,)," ")&amp;IF(J9="","",","&amp;IFERROR(VLOOKUP($J9,【選択肢】!$K$3:$O$86,5,)," ")&amp;IF(K9="","",","&amp;IFERROR(VLOOKUP($K9,【選択肢】!$K$3:$O$86,5,)," ")&amp;IF(L9="","",","&amp;IFERROR(VLOOKUP($L9,【選択肢】!$K$3:$O$86,5,)," "))))))))</f>
        <v/>
      </c>
      <c r="O9" s="1127"/>
      <c r="P9" s="664"/>
      <c r="Q9" s="656"/>
      <c r="R9" s="656"/>
      <c r="S9" s="656"/>
      <c r="T9" s="656"/>
      <c r="U9" s="656"/>
      <c r="V9" s="656"/>
    </row>
    <row r="10" spans="1:22">
      <c r="B10" s="1136"/>
      <c r="C10" s="1137"/>
      <c r="D10" s="1138"/>
      <c r="E10" s="1138"/>
      <c r="F10" s="951">
        <f>SUM(D10+E10)</f>
        <v>0</v>
      </c>
      <c r="G10" s="1131"/>
      <c r="H10" s="1131"/>
      <c r="I10" s="1131"/>
      <c r="J10" s="1131"/>
      <c r="K10" s="1131"/>
      <c r="L10" s="1131"/>
      <c r="M10" s="949" t="str">
        <f>IF(G10="","",(IFERROR(VLOOKUP($G10,【選択肢】!$K$3:$O$86,2,)," ")&amp;IF(H10="","",","&amp;IFERROR(VLOOKUP($H10,【選択肢】!$K$3:$O$86,2,)," ")&amp;IF(I10="","",","&amp;IFERROR(VLOOKUP($I10,【選択肢】!$K$3:$O$86,2,)," ")&amp;IF(J10="","",","&amp;IFERROR(VLOOKUP($J10,【選択肢】!$K$3:$O$86,2,)," ")&amp;IF(K10="","",","&amp;IFERROR(VLOOKUP($K10,【選択肢】!$K$3:$O$86,2,)," ")&amp;IF(L10="","",","&amp;IFERROR(VLOOKUP($L10,【選択肢】!$K$3:$O$86,2,)," "))))))))</f>
        <v/>
      </c>
      <c r="N10" s="949" t="str">
        <f>IF(G10="","",(IFERROR(VLOOKUP($G10,【選択肢】!$K$3:$O$86,5,)," ")&amp;IF(H10="","",","&amp;IFERROR(VLOOKUP($H10,【選択肢】!$K$3:$O$86,5,)," ")&amp;IF(I10="","",","&amp;IFERROR(VLOOKUP($I10,【選択肢】!$K$3:$O$86,5,)," ")&amp;IF(J10="","",","&amp;IFERROR(VLOOKUP($J10,【選択肢】!$K$3:$O$86,5,)," ")&amp;IF(K10="","",","&amp;IFERROR(VLOOKUP($K10,【選択肢】!$K$3:$O$86,5,)," ")&amp;IF(L10="","",","&amp;IFERROR(VLOOKUP($L10,【選択肢】!$K$3:$O$86,5,)," "))))))))</f>
        <v/>
      </c>
      <c r="O10" s="1128"/>
      <c r="P10" s="664"/>
      <c r="Q10" s="656"/>
      <c r="R10" s="656"/>
      <c r="S10" s="656"/>
      <c r="T10" s="656"/>
      <c r="U10" s="656"/>
      <c r="V10" s="656"/>
    </row>
    <row r="11" spans="1:22">
      <c r="B11" s="1136"/>
      <c r="C11" s="1137"/>
      <c r="D11" s="1138"/>
      <c r="E11" s="1138"/>
      <c r="F11" s="951">
        <f>SUM(D11+E11)</f>
        <v>0</v>
      </c>
      <c r="G11" s="1131"/>
      <c r="H11" s="1131"/>
      <c r="I11" s="1131"/>
      <c r="J11" s="1131"/>
      <c r="K11" s="1131"/>
      <c r="L11" s="1131"/>
      <c r="M11" s="949" t="str">
        <f>IF(G11="","",(IFERROR(VLOOKUP($G11,【選択肢】!$K$3:$O$86,2,)," ")&amp;IF(H11="","",","&amp;IFERROR(VLOOKUP($H11,【選択肢】!$K$3:$O$86,2,)," ")&amp;IF(I11="","",","&amp;IFERROR(VLOOKUP($I11,【選択肢】!$K$3:$O$86,2,)," ")&amp;IF(J11="","",","&amp;IFERROR(VLOOKUP($J11,【選択肢】!$K$3:$O$86,2,)," ")&amp;IF(K11="","",","&amp;IFERROR(VLOOKUP($K11,【選択肢】!$K$3:$O$86,2,)," ")&amp;IF(L11="","",","&amp;IFERROR(VLOOKUP($L11,【選択肢】!$K$3:$O$86,2,)," "))))))))</f>
        <v/>
      </c>
      <c r="N11" s="949" t="str">
        <f>IF(G11="","",(IFERROR(VLOOKUP($G11,【選択肢】!$K$3:$O$86,5,)," ")&amp;IF(H11="","",","&amp;IFERROR(VLOOKUP($H11,【選択肢】!$K$3:$O$86,5,)," ")&amp;IF(I11="","",","&amp;IFERROR(VLOOKUP($I11,【選択肢】!$K$3:$O$86,5,)," ")&amp;IF(J11="","",","&amp;IFERROR(VLOOKUP($J11,【選択肢】!$K$3:$O$86,5,)," ")&amp;IF(K11="","",","&amp;IFERROR(VLOOKUP($K11,【選択肢】!$K$3:$O$86,5,)," ")&amp;IF(L11="","",","&amp;IFERROR(VLOOKUP($L11,【選択肢】!$K$3:$O$86,5,)," "))))))))</f>
        <v/>
      </c>
      <c r="O11" s="1128"/>
      <c r="P11" s="664"/>
      <c r="Q11" s="656"/>
      <c r="R11" s="656"/>
      <c r="S11" s="656"/>
      <c r="T11" s="656"/>
      <c r="U11" s="656"/>
      <c r="V11" s="656"/>
    </row>
    <row r="12" spans="1:22">
      <c r="B12" s="1136"/>
      <c r="C12" s="1139"/>
      <c r="D12" s="1138"/>
      <c r="E12" s="1140"/>
      <c r="F12" s="951">
        <f>SUM(D12+E12)</f>
        <v>0</v>
      </c>
      <c r="G12" s="1132"/>
      <c r="H12" s="1132"/>
      <c r="I12" s="1132"/>
      <c r="J12" s="1132"/>
      <c r="K12" s="1132"/>
      <c r="L12" s="1132"/>
      <c r="M12" s="949" t="str">
        <f>IF(G12="","",(IFERROR(VLOOKUP($G12,【選択肢】!$K$3:$O$86,2,)," ")&amp;IF(H12="","",","&amp;IFERROR(VLOOKUP($H12,【選択肢】!$K$3:$O$86,2,)," ")&amp;IF(I12="","",","&amp;IFERROR(VLOOKUP($I12,【選択肢】!$K$3:$O$86,2,)," ")&amp;IF(J12="","",","&amp;IFERROR(VLOOKUP($J12,【選択肢】!$K$3:$O$86,2,)," ")&amp;IF(K12="","",","&amp;IFERROR(VLOOKUP($K12,【選択肢】!$K$3:$O$86,2,)," ")&amp;IF(L12="","",","&amp;IFERROR(VLOOKUP($L12,【選択肢】!$K$3:$O$86,2,)," "))))))))</f>
        <v/>
      </c>
      <c r="N12" s="949" t="str">
        <f>IF(G12="","",(IFERROR(VLOOKUP($G12,【選択肢】!$K$3:$O$86,5,)," ")&amp;IF(H12="","",","&amp;IFERROR(VLOOKUP($H12,【選択肢】!$K$3:$O$86,5,)," ")&amp;IF(I12="","",","&amp;IFERROR(VLOOKUP($I12,【選択肢】!$K$3:$O$86,5,)," ")&amp;IF(J12="","",","&amp;IFERROR(VLOOKUP($J12,【選択肢】!$K$3:$O$86,5,)," ")&amp;IF(K12="","",","&amp;IFERROR(VLOOKUP($K12,【選択肢】!$K$3:$O$86,5,)," ")&amp;IF(L12="","",","&amp;IFERROR(VLOOKUP($L12,【選択肢】!$K$3:$O$86,5,)," "))))))))</f>
        <v/>
      </c>
      <c r="O12" s="1129"/>
      <c r="P12" s="664"/>
      <c r="Q12" s="656"/>
      <c r="R12" s="656"/>
      <c r="S12" s="656"/>
      <c r="T12" s="656"/>
      <c r="U12" s="656"/>
      <c r="V12" s="656"/>
    </row>
    <row r="13" spans="1:22">
      <c r="B13" s="1136"/>
      <c r="C13" s="1137"/>
      <c r="D13" s="1138"/>
      <c r="E13" s="1138"/>
      <c r="F13" s="951">
        <f t="shared" ref="F13:F21" si="0">SUM(D13+E13)</f>
        <v>0</v>
      </c>
      <c r="G13" s="1131"/>
      <c r="H13" s="1131"/>
      <c r="I13" s="1131"/>
      <c r="J13" s="1131"/>
      <c r="K13" s="1131"/>
      <c r="L13" s="1131"/>
      <c r="M13" s="949" t="str">
        <f>IF(G13="","",(IFERROR(VLOOKUP($G13,【選択肢】!$K$3:$O$86,2,)," ")&amp;IF(H13="","",","&amp;IFERROR(VLOOKUP($H13,【選択肢】!$K$3:$O$86,2,)," ")&amp;IF(I13="","",","&amp;IFERROR(VLOOKUP($I13,【選択肢】!$K$3:$O$86,2,)," ")&amp;IF(J13="","",","&amp;IFERROR(VLOOKUP($J13,【選択肢】!$K$3:$O$86,2,)," ")&amp;IF(K13="","",","&amp;IFERROR(VLOOKUP($K13,【選択肢】!$K$3:$O$86,2,)," ")&amp;IF(L13="","",","&amp;IFERROR(VLOOKUP($L13,【選択肢】!$K$3:$O$86,2,)," "))))))))</f>
        <v/>
      </c>
      <c r="N13" s="949" t="str">
        <f>IF(G13="","",(IFERROR(VLOOKUP($G13,【選択肢】!$K$3:$O$86,5,)," ")&amp;IF(H13="","",","&amp;IFERROR(VLOOKUP($H13,【選択肢】!$K$3:$O$86,5,)," ")&amp;IF(I13="","",","&amp;IFERROR(VLOOKUP($I13,【選択肢】!$K$3:$O$86,5,)," ")&amp;IF(J13="","",","&amp;IFERROR(VLOOKUP($J13,【選択肢】!$K$3:$O$86,5,)," ")&amp;IF(K13="","",","&amp;IFERROR(VLOOKUP($K13,【選択肢】!$K$3:$O$86,5,)," ")&amp;IF(L13="","",","&amp;IFERROR(VLOOKUP($L13,【選択肢】!$K$3:$O$86,5,)," "))))))))</f>
        <v/>
      </c>
      <c r="O13" s="1128"/>
      <c r="P13" s="664"/>
      <c r="Q13" s="656"/>
      <c r="R13" s="656"/>
      <c r="S13" s="656"/>
      <c r="T13" s="656"/>
      <c r="U13" s="656"/>
      <c r="V13" s="656"/>
    </row>
    <row r="14" spans="1:22">
      <c r="B14" s="1136"/>
      <c r="C14" s="1137"/>
      <c r="D14" s="1138"/>
      <c r="E14" s="1138"/>
      <c r="F14" s="951">
        <f t="shared" si="0"/>
        <v>0</v>
      </c>
      <c r="G14" s="1131"/>
      <c r="H14" s="1131"/>
      <c r="I14" s="1131"/>
      <c r="J14" s="1131"/>
      <c r="K14" s="1131"/>
      <c r="L14" s="1131"/>
      <c r="M14" s="949" t="str">
        <f>IF(G14="","",(IFERROR(VLOOKUP($G14,【選択肢】!$K$3:$O$86,2,)," ")&amp;IF(H14="","",","&amp;IFERROR(VLOOKUP($H14,【選択肢】!$K$3:$O$86,2,)," ")&amp;IF(I14="","",","&amp;IFERROR(VLOOKUP($I14,【選択肢】!$K$3:$O$86,2,)," ")&amp;IF(J14="","",","&amp;IFERROR(VLOOKUP($J14,【選択肢】!$K$3:$O$86,2,)," ")&amp;IF(K14="","",","&amp;IFERROR(VLOOKUP($K14,【選択肢】!$K$3:$O$86,2,)," ")&amp;IF(L14="","",","&amp;IFERROR(VLOOKUP($L14,【選択肢】!$K$3:$O$86,2,)," "))))))))</f>
        <v/>
      </c>
      <c r="N14" s="949" t="str">
        <f>IF(G14="","",(IFERROR(VLOOKUP($G14,【選択肢】!$K$3:$O$86,5,)," ")&amp;IF(H14="","",","&amp;IFERROR(VLOOKUP($H14,【選択肢】!$K$3:$O$86,5,)," ")&amp;IF(I14="","",","&amp;IFERROR(VLOOKUP($I14,【選択肢】!$K$3:$O$86,5,)," ")&amp;IF(J14="","",","&amp;IFERROR(VLOOKUP($J14,【選択肢】!$K$3:$O$86,5,)," ")&amp;IF(K14="","",","&amp;IFERROR(VLOOKUP($K14,【選択肢】!$K$3:$O$86,5,)," ")&amp;IF(L14="","",","&amp;IFERROR(VLOOKUP($L14,【選択肢】!$K$3:$O$86,5,)," "))))))))</f>
        <v/>
      </c>
      <c r="O14" s="1128"/>
      <c r="P14" s="664"/>
      <c r="Q14" s="656"/>
      <c r="R14" s="656"/>
      <c r="S14" s="656"/>
      <c r="T14" s="656"/>
      <c r="U14" s="656"/>
      <c r="V14" s="656"/>
    </row>
    <row r="15" spans="1:22">
      <c r="B15" s="1136"/>
      <c r="C15" s="1137"/>
      <c r="D15" s="1138"/>
      <c r="E15" s="1138"/>
      <c r="F15" s="951">
        <f t="shared" si="0"/>
        <v>0</v>
      </c>
      <c r="G15" s="1131"/>
      <c r="H15" s="1131"/>
      <c r="I15" s="1131"/>
      <c r="J15" s="1131"/>
      <c r="K15" s="1131"/>
      <c r="L15" s="1131"/>
      <c r="M15" s="949" t="str">
        <f>IF(G15="","",(IFERROR(VLOOKUP($G15,【選択肢】!$K$3:$O$86,2,)," ")&amp;IF(H15="","",","&amp;IFERROR(VLOOKUP($H15,【選択肢】!$K$3:$O$86,2,)," ")&amp;IF(I15="","",","&amp;IFERROR(VLOOKUP($I15,【選択肢】!$K$3:$O$86,2,)," ")&amp;IF(J15="","",","&amp;IFERROR(VLOOKUP($J15,【選択肢】!$K$3:$O$86,2,)," ")&amp;IF(K15="","",","&amp;IFERROR(VLOOKUP($K15,【選択肢】!$K$3:$O$86,2,)," ")&amp;IF(L15="","",","&amp;IFERROR(VLOOKUP($L15,【選択肢】!$K$3:$O$86,2,)," "))))))))</f>
        <v/>
      </c>
      <c r="N15" s="949" t="str">
        <f>IF(G15="","",(IFERROR(VLOOKUP($G15,【選択肢】!$K$3:$O$86,5,)," ")&amp;IF(H15="","",","&amp;IFERROR(VLOOKUP($H15,【選択肢】!$K$3:$O$86,5,)," ")&amp;IF(I15="","",","&amp;IFERROR(VLOOKUP($I15,【選択肢】!$K$3:$O$86,5,)," ")&amp;IF(J15="","",","&amp;IFERROR(VLOOKUP($J15,【選択肢】!$K$3:$O$86,5,)," ")&amp;IF(K15="","",","&amp;IFERROR(VLOOKUP($K15,【選択肢】!$K$3:$O$86,5,)," ")&amp;IF(L15="","",","&amp;IFERROR(VLOOKUP($L15,【選択肢】!$K$3:$O$86,5,)," "))))))))</f>
        <v/>
      </c>
      <c r="O15" s="1128"/>
      <c r="P15" s="664"/>
      <c r="Q15" s="656"/>
      <c r="R15" s="656"/>
      <c r="S15" s="656"/>
      <c r="T15" s="656"/>
      <c r="U15" s="656"/>
      <c r="V15" s="656"/>
    </row>
    <row r="16" spans="1:22">
      <c r="B16" s="1136"/>
      <c r="C16" s="1137"/>
      <c r="D16" s="1138"/>
      <c r="E16" s="1138"/>
      <c r="F16" s="951">
        <f t="shared" si="0"/>
        <v>0</v>
      </c>
      <c r="G16" s="1131"/>
      <c r="H16" s="1131"/>
      <c r="I16" s="1131"/>
      <c r="J16" s="1131"/>
      <c r="K16" s="1131"/>
      <c r="L16" s="1131"/>
      <c r="M16" s="949" t="str">
        <f>IF(G16="","",(IFERROR(VLOOKUP($G16,【選択肢】!$K$3:$O$86,2,)," ")&amp;IF(H16="","",","&amp;IFERROR(VLOOKUP($H16,【選択肢】!$K$3:$O$86,2,)," ")&amp;IF(I16="","",","&amp;IFERROR(VLOOKUP($I16,【選択肢】!$K$3:$O$86,2,)," ")&amp;IF(J16="","",","&amp;IFERROR(VLOOKUP($J16,【選択肢】!$K$3:$O$86,2,)," ")&amp;IF(K16="","",","&amp;IFERROR(VLOOKUP($K16,【選択肢】!$K$3:$O$86,2,)," ")&amp;IF(L16="","",","&amp;IFERROR(VLOOKUP($L16,【選択肢】!$K$3:$O$86,2,)," "))))))))</f>
        <v/>
      </c>
      <c r="N16" s="949" t="str">
        <f>IF(G16="","",(IFERROR(VLOOKUP($G16,【選択肢】!$K$3:$O$86,5,)," ")&amp;IF(H16="","",","&amp;IFERROR(VLOOKUP($H16,【選択肢】!$K$3:$O$86,5,)," ")&amp;IF(I16="","",","&amp;IFERROR(VLOOKUP($I16,【選択肢】!$K$3:$O$86,5,)," ")&amp;IF(J16="","",","&amp;IFERROR(VLOOKUP($J16,【選択肢】!$K$3:$O$86,5,)," ")&amp;IF(K16="","",","&amp;IFERROR(VLOOKUP($K16,【選択肢】!$K$3:$O$86,5,)," ")&amp;IF(L16="","",","&amp;IFERROR(VLOOKUP($L16,【選択肢】!$K$3:$O$86,5,)," "))))))))</f>
        <v/>
      </c>
      <c r="O16" s="1128"/>
      <c r="P16" s="664"/>
      <c r="Q16" s="656"/>
      <c r="R16" s="656"/>
      <c r="S16" s="656"/>
      <c r="T16" s="656"/>
      <c r="U16" s="656"/>
      <c r="V16" s="656"/>
    </row>
    <row r="17" spans="2:22">
      <c r="B17" s="1136"/>
      <c r="C17" s="1137"/>
      <c r="D17" s="1138"/>
      <c r="E17" s="1138"/>
      <c r="F17" s="951">
        <f>SUM(D17+E17)</f>
        <v>0</v>
      </c>
      <c r="G17" s="1131"/>
      <c r="H17" s="1131"/>
      <c r="I17" s="1131"/>
      <c r="J17" s="1131"/>
      <c r="K17" s="1131"/>
      <c r="L17" s="1131"/>
      <c r="M17" s="949" t="str">
        <f>IF(G17="","",(IFERROR(VLOOKUP($G17,【選択肢】!$K$3:$O$86,2,)," ")&amp;IF(H17="","",","&amp;IFERROR(VLOOKUP($H17,【選択肢】!$K$3:$O$86,2,)," ")&amp;IF(I17="","",","&amp;IFERROR(VLOOKUP($I17,【選択肢】!$K$3:$O$86,2,)," ")&amp;IF(J17="","",","&amp;IFERROR(VLOOKUP($J17,【選択肢】!$K$3:$O$86,2,)," ")&amp;IF(K17="","",","&amp;IFERROR(VLOOKUP($K17,【選択肢】!$K$3:$O$86,2,)," ")&amp;IF(L17="","",","&amp;IFERROR(VLOOKUP($L17,【選択肢】!$K$3:$O$86,2,)," "))))))))</f>
        <v/>
      </c>
      <c r="N17" s="949" t="str">
        <f>IF(G17="","",(IFERROR(VLOOKUP($G17,【選択肢】!$K$3:$O$86,5,)," ")&amp;IF(H17="","",","&amp;IFERROR(VLOOKUP($H17,【選択肢】!$K$3:$O$86,5,)," ")&amp;IF(I17="","",","&amp;IFERROR(VLOOKUP($I17,【選択肢】!$K$3:$O$86,5,)," ")&amp;IF(J17="","",","&amp;IFERROR(VLOOKUP($J17,【選択肢】!$K$3:$O$86,5,)," ")&amp;IF(K17="","",","&amp;IFERROR(VLOOKUP($K17,【選択肢】!$K$3:$O$86,5,)," ")&amp;IF(L17="","",","&amp;IFERROR(VLOOKUP($L17,【選択肢】!$K$3:$O$86,5,)," "))))))))</f>
        <v/>
      </c>
      <c r="O17" s="1128"/>
      <c r="P17" s="664"/>
      <c r="Q17" s="656"/>
      <c r="R17" s="656"/>
      <c r="S17" s="656"/>
      <c r="T17" s="656"/>
      <c r="U17" s="656"/>
      <c r="V17" s="656"/>
    </row>
    <row r="18" spans="2:22">
      <c r="B18" s="1136"/>
      <c r="C18" s="1137"/>
      <c r="D18" s="1138"/>
      <c r="E18" s="1138"/>
      <c r="F18" s="951">
        <f t="shared" si="0"/>
        <v>0</v>
      </c>
      <c r="G18" s="1131"/>
      <c r="H18" s="1131"/>
      <c r="I18" s="1131"/>
      <c r="J18" s="1131"/>
      <c r="K18" s="1131"/>
      <c r="L18" s="1131"/>
      <c r="M18" s="949" t="str">
        <f>IF(G18="","",(IFERROR(VLOOKUP($G18,【選択肢】!$K$3:$O$86,2,)," ")&amp;IF(H18="","",","&amp;IFERROR(VLOOKUP($H18,【選択肢】!$K$3:$O$86,2,)," ")&amp;IF(I18="","",","&amp;IFERROR(VLOOKUP($I18,【選択肢】!$K$3:$O$86,2,)," ")&amp;IF(J18="","",","&amp;IFERROR(VLOOKUP($J18,【選択肢】!$K$3:$O$86,2,)," ")&amp;IF(K18="","",","&amp;IFERROR(VLOOKUP($K18,【選択肢】!$K$3:$O$86,2,)," ")&amp;IF(L18="","",","&amp;IFERROR(VLOOKUP($L18,【選択肢】!$K$3:$O$86,2,)," "))))))))</f>
        <v/>
      </c>
      <c r="N18" s="949" t="str">
        <f>IF(G18="","",(IFERROR(VLOOKUP($G18,【選択肢】!$K$3:$O$86,5,)," ")&amp;IF(H18="","",","&amp;IFERROR(VLOOKUP($H18,【選択肢】!$K$3:$O$86,5,)," ")&amp;IF(I18="","",","&amp;IFERROR(VLOOKUP($I18,【選択肢】!$K$3:$O$86,5,)," ")&amp;IF(J18="","",","&amp;IFERROR(VLOOKUP($J18,【選択肢】!$K$3:$O$86,5,)," ")&amp;IF(K18="","",","&amp;IFERROR(VLOOKUP($K18,【選択肢】!$K$3:$O$86,5,)," ")&amp;IF(L18="","",","&amp;IFERROR(VLOOKUP($L18,【選択肢】!$K$3:$O$86,5,)," "))))))))</f>
        <v/>
      </c>
      <c r="O18" s="1128"/>
      <c r="P18" s="664"/>
      <c r="Q18" s="656"/>
      <c r="R18" s="656"/>
      <c r="S18" s="656"/>
      <c r="T18" s="656"/>
      <c r="U18" s="656"/>
      <c r="V18" s="656"/>
    </row>
    <row r="19" spans="2:22">
      <c r="B19" s="1136"/>
      <c r="C19" s="1137"/>
      <c r="D19" s="1138"/>
      <c r="E19" s="1138"/>
      <c r="F19" s="951">
        <f t="shared" si="0"/>
        <v>0</v>
      </c>
      <c r="G19" s="1131"/>
      <c r="H19" s="1131"/>
      <c r="I19" s="1131"/>
      <c r="J19" s="1131"/>
      <c r="K19" s="1131"/>
      <c r="L19" s="1131"/>
      <c r="M19" s="949" t="str">
        <f>IF(G19="","",(IFERROR(VLOOKUP($G19,【選択肢】!$K$3:$O$86,2,)," ")&amp;IF(H19="","",","&amp;IFERROR(VLOOKUP($H19,【選択肢】!$K$3:$O$86,2,)," ")&amp;IF(I19="","",","&amp;IFERROR(VLOOKUP($I19,【選択肢】!$K$3:$O$86,2,)," ")&amp;IF(J19="","",","&amp;IFERROR(VLOOKUP($J19,【選択肢】!$K$3:$O$86,2,)," ")&amp;IF(K19="","",","&amp;IFERROR(VLOOKUP($K19,【選択肢】!$K$3:$O$86,2,)," ")&amp;IF(L19="","",","&amp;IFERROR(VLOOKUP($L19,【選択肢】!$K$3:$O$86,2,)," "))))))))</f>
        <v/>
      </c>
      <c r="N19" s="949" t="str">
        <f>IF(G19="","",(IFERROR(VLOOKUP($G19,【選択肢】!$K$3:$O$86,5,)," ")&amp;IF(H19="","",","&amp;IFERROR(VLOOKUP($H19,【選択肢】!$K$3:$O$86,5,)," ")&amp;IF(I19="","",","&amp;IFERROR(VLOOKUP($I19,【選択肢】!$K$3:$O$86,5,)," ")&amp;IF(J19="","",","&amp;IFERROR(VLOOKUP($J19,【選択肢】!$K$3:$O$86,5,)," ")&amp;IF(K19="","",","&amp;IFERROR(VLOOKUP($K19,【選択肢】!$K$3:$O$86,5,)," ")&amp;IF(L19="","",","&amp;IFERROR(VLOOKUP($L19,【選択肢】!$K$3:$O$86,5,)," "))))))))</f>
        <v/>
      </c>
      <c r="O19" s="1128"/>
      <c r="P19" s="664"/>
      <c r="Q19" s="656"/>
      <c r="R19" s="656"/>
      <c r="S19" s="656"/>
      <c r="T19" s="656"/>
      <c r="U19" s="656"/>
      <c r="V19" s="656"/>
    </row>
    <row r="20" spans="2:22">
      <c r="B20" s="1136"/>
      <c r="C20" s="1137"/>
      <c r="D20" s="1138"/>
      <c r="E20" s="1138"/>
      <c r="F20" s="951">
        <f t="shared" si="0"/>
        <v>0</v>
      </c>
      <c r="G20" s="1131"/>
      <c r="H20" s="1131"/>
      <c r="I20" s="1131"/>
      <c r="J20" s="1131"/>
      <c r="K20" s="1131"/>
      <c r="L20" s="1131"/>
      <c r="M20" s="949" t="str">
        <f>IF(G20="","",(IFERROR(VLOOKUP($G20,【選択肢】!$K$3:$O$86,2,)," ")&amp;IF(H20="","",","&amp;IFERROR(VLOOKUP($H20,【選択肢】!$K$3:$O$86,2,)," ")&amp;IF(I20="","",","&amp;IFERROR(VLOOKUP($I20,【選択肢】!$K$3:$O$86,2,)," ")&amp;IF(J20="","",","&amp;IFERROR(VLOOKUP($J20,【選択肢】!$K$3:$O$86,2,)," ")&amp;IF(K20="","",","&amp;IFERROR(VLOOKUP($K20,【選択肢】!$K$3:$O$86,2,)," ")&amp;IF(L20="","",","&amp;IFERROR(VLOOKUP($L20,【選択肢】!$K$3:$O$86,2,)," "))))))))</f>
        <v/>
      </c>
      <c r="N20" s="949" t="str">
        <f>IF(G20="","",(IFERROR(VLOOKUP($G20,【選択肢】!$K$3:$O$86,5,)," ")&amp;IF(H20="","",","&amp;IFERROR(VLOOKUP($H20,【選択肢】!$K$3:$O$86,5,)," ")&amp;IF(I20="","",","&amp;IFERROR(VLOOKUP($I20,【選択肢】!$K$3:$O$86,5,)," ")&amp;IF(J20="","",","&amp;IFERROR(VLOOKUP($J20,【選択肢】!$K$3:$O$86,5,)," ")&amp;IF(K20="","",","&amp;IFERROR(VLOOKUP($K20,【選択肢】!$K$3:$O$86,5,)," ")&amp;IF(L20="","",","&amp;IFERROR(VLOOKUP($L20,【選択肢】!$K$3:$O$86,5,)," "))))))))</f>
        <v/>
      </c>
      <c r="O20" s="1128"/>
      <c r="P20" s="664"/>
      <c r="Q20" s="656"/>
      <c r="R20" s="656"/>
      <c r="S20" s="656"/>
      <c r="T20" s="656"/>
      <c r="U20" s="656"/>
      <c r="V20" s="656"/>
    </row>
    <row r="21" spans="2:22">
      <c r="B21" s="1136"/>
      <c r="C21" s="1137"/>
      <c r="D21" s="1138"/>
      <c r="E21" s="1138"/>
      <c r="F21" s="951">
        <f t="shared" si="0"/>
        <v>0</v>
      </c>
      <c r="G21" s="1131"/>
      <c r="H21" s="1131"/>
      <c r="I21" s="1131"/>
      <c r="J21" s="1131"/>
      <c r="K21" s="1131"/>
      <c r="L21" s="1131"/>
      <c r="M21" s="949" t="str">
        <f>IF(G21="","",(IFERROR(VLOOKUP($G21,【選択肢】!$K$3:$O$86,2,)," ")&amp;IF(H21="","",","&amp;IFERROR(VLOOKUP($H21,【選択肢】!$K$3:$O$86,2,)," ")&amp;IF(I21="","",","&amp;IFERROR(VLOOKUP($I21,【選択肢】!$K$3:$O$86,2,)," ")&amp;IF(J21="","",","&amp;IFERROR(VLOOKUP($J21,【選択肢】!$K$3:$O$86,2,)," ")&amp;IF(K21="","",","&amp;IFERROR(VLOOKUP($K21,【選択肢】!$K$3:$O$86,2,)," ")&amp;IF(L21="","",","&amp;IFERROR(VLOOKUP($L21,【選択肢】!$K$3:$O$86,2,)," "))))))))</f>
        <v/>
      </c>
      <c r="N21" s="949" t="str">
        <f>IF(G21="","",(IFERROR(VLOOKUP($G21,【選択肢】!$K$3:$O$86,5,)," ")&amp;IF(H21="","",","&amp;IFERROR(VLOOKUP($H21,【選択肢】!$K$3:$O$86,5,)," ")&amp;IF(I21="","",","&amp;IFERROR(VLOOKUP($I21,【選択肢】!$K$3:$O$86,5,)," ")&amp;IF(J21="","",","&amp;IFERROR(VLOOKUP($J21,【選択肢】!$K$3:$O$86,5,)," ")&amp;IF(K21="","",","&amp;IFERROR(VLOOKUP($K21,【選択肢】!$K$3:$O$86,5,)," ")&amp;IF(L21="","",","&amp;IFERROR(VLOOKUP($L21,【選択肢】!$K$3:$O$86,5,)," "))))))))</f>
        <v/>
      </c>
      <c r="O21" s="1128"/>
      <c r="P21" s="664"/>
      <c r="Q21" s="656"/>
      <c r="R21" s="656"/>
      <c r="S21" s="656"/>
      <c r="T21" s="656"/>
      <c r="U21" s="656"/>
      <c r="V21" s="656"/>
    </row>
    <row r="22" spans="2:22">
      <c r="B22" s="1136"/>
      <c r="C22" s="1137"/>
      <c r="D22" s="1138"/>
      <c r="E22" s="1138"/>
      <c r="F22" s="951">
        <f>SUM(D22+E22)</f>
        <v>0</v>
      </c>
      <c r="G22" s="1131"/>
      <c r="H22" s="1131"/>
      <c r="I22" s="1131"/>
      <c r="J22" s="1131"/>
      <c r="K22" s="1131"/>
      <c r="L22" s="1131"/>
      <c r="M22" s="949" t="str">
        <f>IF(G22="","",(IFERROR(VLOOKUP($G22,【選択肢】!$K$3:$O$86,2,)," ")&amp;IF(H22="","",","&amp;IFERROR(VLOOKUP($H22,【選択肢】!$K$3:$O$86,2,)," ")&amp;IF(I22="","",","&amp;IFERROR(VLOOKUP($I22,【選択肢】!$K$3:$O$86,2,)," ")&amp;IF(J22="","",","&amp;IFERROR(VLOOKUP($J22,【選択肢】!$K$3:$O$86,2,)," ")&amp;IF(K22="","",","&amp;IFERROR(VLOOKUP($K22,【選択肢】!$K$3:$O$86,2,)," ")&amp;IF(L22="","",","&amp;IFERROR(VLOOKUP($L22,【選択肢】!$K$3:$O$86,2,)," "))))))))</f>
        <v/>
      </c>
      <c r="N22" s="949" t="str">
        <f>IF(G22="","",(IFERROR(VLOOKUP($G22,【選択肢】!$K$3:$O$86,5,)," ")&amp;IF(H22="","",","&amp;IFERROR(VLOOKUP($H22,【選択肢】!$K$3:$O$86,5,)," ")&amp;IF(I22="","",","&amp;IFERROR(VLOOKUP($I22,【選択肢】!$K$3:$O$86,5,)," ")&amp;IF(J22="","",","&amp;IFERROR(VLOOKUP($J22,【選択肢】!$K$3:$O$86,5,)," ")&amp;IF(K22="","",","&amp;IFERROR(VLOOKUP($K22,【選択肢】!$K$3:$O$86,5,)," ")&amp;IF(L22="","",","&amp;IFERROR(VLOOKUP($L22,【選択肢】!$K$3:$O$86,5,)," "))))))))</f>
        <v/>
      </c>
      <c r="O22" s="1128"/>
      <c r="P22" s="664"/>
      <c r="Q22" s="656"/>
      <c r="R22" s="656"/>
      <c r="S22" s="656"/>
      <c r="T22" s="656"/>
      <c r="U22" s="656"/>
      <c r="V22" s="656"/>
    </row>
    <row r="23" spans="2:22">
      <c r="B23" s="1141"/>
      <c r="C23" s="1139"/>
      <c r="D23" s="1138"/>
      <c r="E23" s="1140"/>
      <c r="F23" s="951">
        <f>SUM(D23+E23)</f>
        <v>0</v>
      </c>
      <c r="G23" s="1132"/>
      <c r="H23" s="1132"/>
      <c r="I23" s="1132"/>
      <c r="J23" s="1132"/>
      <c r="K23" s="1132"/>
      <c r="L23" s="1132"/>
      <c r="M23" s="949" t="str">
        <f>IF(G23="","",(IFERROR(VLOOKUP($G23,【選択肢】!$K$3:$O$86,2,)," ")&amp;IF(H23="","",","&amp;IFERROR(VLOOKUP($H23,【選択肢】!$K$3:$O$86,2,)," ")&amp;IF(I23="","",","&amp;IFERROR(VLOOKUP($I23,【選択肢】!$K$3:$O$86,2,)," ")&amp;IF(J23="","",","&amp;IFERROR(VLOOKUP($J23,【選択肢】!$K$3:$O$86,2,)," ")&amp;IF(K23="","",","&amp;IFERROR(VLOOKUP($K23,【選択肢】!$K$3:$O$86,2,)," ")&amp;IF(L23="","",","&amp;IFERROR(VLOOKUP($L23,【選択肢】!$K$3:$O$86,2,)," "))))))))</f>
        <v/>
      </c>
      <c r="N23" s="949" t="str">
        <f>IF(G23="","",(IFERROR(VLOOKUP($G23,【選択肢】!$K$3:$O$86,5,)," ")&amp;IF(H23="","",","&amp;IFERROR(VLOOKUP($H23,【選択肢】!$K$3:$O$86,5,)," ")&amp;IF(I23="","",","&amp;IFERROR(VLOOKUP($I23,【選択肢】!$K$3:$O$86,5,)," ")&amp;IF(J23="","",","&amp;IFERROR(VLOOKUP($J23,【選択肢】!$K$3:$O$86,5,)," ")&amp;IF(K23="","",","&amp;IFERROR(VLOOKUP($K23,【選択肢】!$K$3:$O$86,5,)," ")&amp;IF(L23="","",","&amp;IFERROR(VLOOKUP($L23,【選択肢】!$K$3:$O$86,5,)," "))))))))</f>
        <v/>
      </c>
      <c r="O23" s="1129"/>
      <c r="P23" s="664"/>
      <c r="Q23" s="656"/>
      <c r="R23" s="656"/>
      <c r="S23" s="656"/>
      <c r="T23" s="656"/>
      <c r="U23" s="656"/>
      <c r="V23" s="656"/>
    </row>
    <row r="24" spans="2:22" ht="26.25" customHeight="1">
      <c r="B24" s="676"/>
      <c r="C24" s="677"/>
      <c r="D24" s="678"/>
      <c r="E24" s="679" t="s">
        <v>1473</v>
      </c>
      <c r="F24" s="680"/>
      <c r="G24" s="681"/>
      <c r="H24" s="681"/>
      <c r="I24" s="681"/>
      <c r="J24" s="681"/>
      <c r="K24" s="681"/>
      <c r="L24" s="681"/>
      <c r="M24" s="682"/>
      <c r="N24" s="682"/>
      <c r="O24" s="683"/>
      <c r="P24" s="664"/>
      <c r="Q24" s="656"/>
      <c r="R24" s="656"/>
      <c r="S24" s="656"/>
      <c r="T24" s="656"/>
      <c r="U24" s="656"/>
      <c r="V24" s="656"/>
    </row>
    <row r="25" spans="2:22" ht="18" customHeight="1">
      <c r="B25" s="684"/>
      <c r="C25" s="685"/>
      <c r="D25" s="686"/>
      <c r="E25" s="686"/>
      <c r="F25" s="687"/>
      <c r="G25" s="688"/>
      <c r="H25" s="688"/>
      <c r="I25" s="688"/>
      <c r="J25" s="688"/>
      <c r="K25" s="688"/>
      <c r="L25" s="688"/>
      <c r="M25" s="689"/>
      <c r="N25" s="690"/>
      <c r="O25" s="691"/>
    </row>
    <row r="26" spans="2:22" ht="33" customHeight="1">
      <c r="B26" s="684"/>
      <c r="C26" s="685"/>
      <c r="D26" s="686"/>
      <c r="E26" s="686"/>
      <c r="F26" s="687"/>
      <c r="G26" s="688"/>
      <c r="H26" s="688"/>
      <c r="I26" s="688"/>
      <c r="J26" s="688"/>
      <c r="K26" s="688"/>
      <c r="L26" s="688"/>
      <c r="M26" s="689"/>
      <c r="N26" s="690"/>
      <c r="O26" s="691"/>
    </row>
    <row r="27" spans="2:22" ht="18" customHeight="1">
      <c r="B27" s="2327"/>
      <c r="C27" s="2328"/>
      <c r="D27" s="692"/>
      <c r="E27" s="692"/>
      <c r="F27" s="692"/>
      <c r="G27" s="692"/>
      <c r="H27" s="692"/>
      <c r="I27" s="692"/>
      <c r="J27" s="692"/>
      <c r="K27" s="692"/>
      <c r="L27" s="692"/>
      <c r="M27" s="693"/>
      <c r="N27" s="2329"/>
      <c r="O27" s="2324"/>
    </row>
    <row r="28" spans="2:22" ht="18" customHeight="1">
      <c r="B28" s="2327"/>
      <c r="C28" s="2328"/>
      <c r="D28" s="692"/>
      <c r="E28" s="692"/>
      <c r="F28" s="692"/>
      <c r="G28" s="692"/>
      <c r="H28" s="692"/>
      <c r="I28" s="692"/>
      <c r="J28" s="692"/>
      <c r="K28" s="692"/>
      <c r="L28" s="692"/>
      <c r="M28" s="693"/>
      <c r="N28" s="2329"/>
      <c r="O28" s="2324"/>
    </row>
    <row r="29" spans="2:22" ht="18" customHeight="1">
      <c r="B29" s="2327"/>
      <c r="C29" s="2328"/>
      <c r="D29" s="692"/>
      <c r="E29" s="692"/>
      <c r="F29" s="692"/>
      <c r="G29" s="692"/>
      <c r="H29" s="692"/>
      <c r="I29" s="692"/>
      <c r="J29" s="692"/>
      <c r="K29" s="692"/>
      <c r="L29" s="692"/>
      <c r="M29" s="693"/>
      <c r="N29" s="2329"/>
      <c r="O29" s="2324"/>
    </row>
    <row r="30" spans="2:22" ht="18" customHeight="1">
      <c r="B30" s="2327"/>
      <c r="C30" s="2328"/>
      <c r="D30" s="692"/>
      <c r="E30" s="692"/>
      <c r="F30" s="692"/>
      <c r="G30" s="692"/>
      <c r="H30" s="692"/>
      <c r="I30" s="692"/>
      <c r="J30" s="692"/>
      <c r="K30" s="692"/>
      <c r="L30" s="692"/>
      <c r="M30" s="693"/>
      <c r="N30" s="2329"/>
      <c r="O30" s="2324"/>
    </row>
    <row r="31" spans="2:22" ht="18" customHeight="1">
      <c r="B31" s="2327"/>
      <c r="C31" s="2328"/>
      <c r="D31" s="692"/>
      <c r="E31" s="692"/>
      <c r="F31" s="692"/>
      <c r="G31" s="692"/>
      <c r="H31" s="692"/>
      <c r="I31" s="692"/>
      <c r="J31" s="692"/>
      <c r="K31" s="692"/>
      <c r="L31" s="692"/>
      <c r="M31" s="693"/>
      <c r="N31" s="2329"/>
      <c r="O31" s="2324"/>
    </row>
    <row r="32" spans="2:22" ht="18" customHeight="1">
      <c r="B32" s="2327"/>
      <c r="C32" s="2328"/>
      <c r="D32" s="692"/>
      <c r="E32" s="692"/>
      <c r="F32" s="692"/>
      <c r="G32" s="692"/>
      <c r="H32" s="692"/>
      <c r="I32" s="692"/>
      <c r="J32" s="692"/>
      <c r="K32" s="692"/>
      <c r="L32" s="692"/>
      <c r="M32" s="693"/>
      <c r="N32" s="2329"/>
      <c r="O32" s="2324"/>
    </row>
    <row r="33" spans="2:15" ht="18" customHeight="1">
      <c r="B33" s="2327"/>
      <c r="C33" s="2328"/>
      <c r="D33" s="692"/>
      <c r="E33" s="692"/>
      <c r="F33" s="692"/>
      <c r="G33" s="692"/>
      <c r="H33" s="692"/>
      <c r="I33" s="692"/>
      <c r="J33" s="692"/>
      <c r="K33" s="692"/>
      <c r="L33" s="692"/>
      <c r="M33" s="693"/>
      <c r="N33" s="2329"/>
      <c r="O33" s="2324"/>
    </row>
    <row r="34" spans="2:15" ht="18" customHeight="1">
      <c r="B34" s="2327"/>
      <c r="C34" s="2328"/>
      <c r="D34" s="692"/>
      <c r="E34" s="692"/>
      <c r="F34" s="692"/>
      <c r="G34" s="692"/>
      <c r="H34" s="692"/>
      <c r="I34" s="692"/>
      <c r="J34" s="692"/>
      <c r="K34" s="692"/>
      <c r="L34" s="692"/>
      <c r="M34" s="692"/>
      <c r="N34" s="2329"/>
      <c r="O34" s="2324"/>
    </row>
    <row r="35" spans="2:15" ht="18" customHeight="1">
      <c r="B35" s="2327"/>
      <c r="C35" s="2328"/>
      <c r="D35" s="692"/>
      <c r="E35" s="692"/>
      <c r="F35" s="692"/>
      <c r="G35" s="692"/>
      <c r="H35" s="692"/>
      <c r="I35" s="692"/>
      <c r="J35" s="692"/>
      <c r="K35" s="692"/>
      <c r="L35" s="692"/>
      <c r="M35" s="693"/>
      <c r="N35" s="2329"/>
      <c r="O35" s="2324"/>
    </row>
    <row r="36" spans="2:15" ht="18" customHeight="1">
      <c r="B36" s="2327"/>
      <c r="C36" s="2328"/>
      <c r="D36" s="692"/>
      <c r="E36" s="692"/>
      <c r="F36" s="692"/>
      <c r="G36" s="692"/>
      <c r="H36" s="692"/>
      <c r="I36" s="692"/>
      <c r="J36" s="692"/>
      <c r="K36" s="692"/>
      <c r="L36" s="692"/>
      <c r="M36" s="693"/>
      <c r="N36" s="2329"/>
      <c r="O36" s="2324"/>
    </row>
    <row r="37" spans="2:15" ht="18" customHeight="1">
      <c r="B37" s="2327"/>
      <c r="C37" s="2328"/>
      <c r="D37" s="692"/>
      <c r="E37" s="692"/>
      <c r="F37" s="692"/>
      <c r="G37" s="692"/>
      <c r="H37" s="692"/>
      <c r="I37" s="692"/>
      <c r="J37" s="692"/>
      <c r="K37" s="692"/>
      <c r="L37" s="692"/>
      <c r="M37" s="693"/>
      <c r="N37" s="2329"/>
      <c r="O37" s="2324"/>
    </row>
    <row r="38" spans="2:15" ht="18" customHeight="1">
      <c r="B38" s="2327"/>
      <c r="C38" s="2328"/>
      <c r="D38" s="692"/>
      <c r="E38" s="692"/>
      <c r="F38" s="692"/>
      <c r="G38" s="692"/>
      <c r="H38" s="692"/>
      <c r="I38" s="692"/>
      <c r="J38" s="692"/>
      <c r="K38" s="692"/>
      <c r="L38" s="692"/>
      <c r="M38" s="693"/>
      <c r="N38" s="2329"/>
      <c r="O38" s="2324"/>
    </row>
    <row r="39" spans="2:15" ht="18" customHeight="1">
      <c r="B39" s="2327"/>
      <c r="C39" s="2328"/>
      <c r="D39" s="692"/>
      <c r="E39" s="692"/>
      <c r="F39" s="692"/>
      <c r="G39" s="692"/>
      <c r="H39" s="692"/>
      <c r="I39" s="692"/>
      <c r="J39" s="692"/>
      <c r="K39" s="692"/>
      <c r="L39" s="692"/>
      <c r="M39" s="693"/>
      <c r="N39" s="2329"/>
      <c r="O39" s="2324"/>
    </row>
    <row r="40" spans="2:15" ht="18" customHeight="1">
      <c r="B40" s="2327"/>
      <c r="C40" s="2328"/>
      <c r="D40" s="692"/>
      <c r="E40" s="692"/>
      <c r="F40" s="692"/>
      <c r="G40" s="692"/>
      <c r="H40" s="692"/>
      <c r="I40" s="692"/>
      <c r="J40" s="692"/>
      <c r="K40" s="692"/>
      <c r="L40" s="692"/>
      <c r="M40" s="693"/>
      <c r="N40" s="2329"/>
      <c r="O40" s="2324"/>
    </row>
    <row r="41" spans="2:15" ht="18" customHeight="1">
      <c r="B41" s="2327"/>
      <c r="C41" s="2328"/>
      <c r="D41" s="692"/>
      <c r="E41" s="692"/>
      <c r="F41" s="692"/>
      <c r="G41" s="692"/>
      <c r="H41" s="692"/>
      <c r="I41" s="692"/>
      <c r="J41" s="692"/>
      <c r="K41" s="692"/>
      <c r="L41" s="692"/>
      <c r="M41" s="693"/>
      <c r="N41" s="2329"/>
      <c r="O41" s="2324"/>
    </row>
    <row r="42" spans="2:15" ht="18" customHeight="1">
      <c r="B42" s="2327"/>
      <c r="C42" s="2328"/>
      <c r="D42" s="692"/>
      <c r="E42" s="692"/>
      <c r="F42" s="692"/>
      <c r="G42" s="692"/>
      <c r="H42" s="692"/>
      <c r="I42" s="692"/>
      <c r="J42" s="692"/>
      <c r="K42" s="692"/>
      <c r="L42" s="692"/>
      <c r="M42" s="693"/>
      <c r="N42" s="2329"/>
      <c r="O42" s="2324"/>
    </row>
    <row r="43" spans="2:15" ht="18" customHeight="1">
      <c r="B43" s="2327"/>
      <c r="C43" s="2328"/>
      <c r="D43" s="692"/>
      <c r="E43" s="692"/>
      <c r="F43" s="692"/>
      <c r="G43" s="692"/>
      <c r="H43" s="692"/>
      <c r="I43" s="692"/>
      <c r="J43" s="692"/>
      <c r="K43" s="692"/>
      <c r="L43" s="692"/>
      <c r="M43" s="693"/>
      <c r="N43" s="2329"/>
      <c r="O43" s="2324"/>
    </row>
    <row r="44" spans="2:15" ht="18" customHeight="1">
      <c r="B44" s="2327"/>
      <c r="C44" s="2328"/>
      <c r="D44" s="692"/>
      <c r="E44" s="692"/>
      <c r="F44" s="692"/>
      <c r="G44" s="692"/>
      <c r="H44" s="692"/>
      <c r="I44" s="692"/>
      <c r="J44" s="692"/>
      <c r="K44" s="692"/>
      <c r="L44" s="692"/>
      <c r="M44" s="693"/>
      <c r="N44" s="2329"/>
      <c r="O44" s="2324"/>
    </row>
    <row r="45" spans="2:15" ht="18" customHeight="1">
      <c r="B45" s="2327"/>
      <c r="C45" s="2328"/>
      <c r="D45" s="692"/>
      <c r="E45" s="692"/>
      <c r="F45" s="692"/>
      <c r="G45" s="692"/>
      <c r="H45" s="692"/>
      <c r="I45" s="692"/>
      <c r="J45" s="692"/>
      <c r="K45" s="692"/>
      <c r="L45" s="692"/>
      <c r="M45" s="693"/>
      <c r="N45" s="2329"/>
      <c r="O45" s="2324"/>
    </row>
    <row r="46" spans="2:15" ht="18" customHeight="1">
      <c r="B46" s="2327"/>
      <c r="C46" s="2328"/>
      <c r="D46" s="692"/>
      <c r="E46" s="692"/>
      <c r="F46" s="692"/>
      <c r="G46" s="692"/>
      <c r="H46" s="692"/>
      <c r="I46" s="692"/>
      <c r="J46" s="692"/>
      <c r="K46" s="692"/>
      <c r="L46" s="692"/>
      <c r="M46" s="693"/>
      <c r="N46" s="2329"/>
      <c r="O46" s="2324"/>
    </row>
    <row r="47" spans="2:15" ht="18" customHeight="1">
      <c r="B47" s="2327"/>
      <c r="C47" s="2328"/>
      <c r="D47" s="692"/>
      <c r="E47" s="692"/>
      <c r="F47" s="692"/>
      <c r="G47" s="692"/>
      <c r="H47" s="692"/>
      <c r="I47" s="692"/>
      <c r="J47" s="692"/>
      <c r="K47" s="692"/>
      <c r="L47" s="692"/>
      <c r="M47" s="693"/>
      <c r="N47" s="2329"/>
      <c r="O47" s="2324"/>
    </row>
    <row r="48" spans="2:15" ht="18" customHeight="1">
      <c r="B48" s="2327"/>
      <c r="C48" s="2328"/>
      <c r="D48" s="692"/>
      <c r="E48" s="692"/>
      <c r="F48" s="692"/>
      <c r="G48" s="692"/>
      <c r="H48" s="692"/>
      <c r="I48" s="692"/>
      <c r="J48" s="692"/>
      <c r="K48" s="692"/>
      <c r="L48" s="692"/>
      <c r="M48" s="693"/>
      <c r="N48" s="2329"/>
      <c r="O48" s="2324"/>
    </row>
    <row r="49" spans="2:15" ht="18" customHeight="1">
      <c r="B49" s="2327"/>
      <c r="C49" s="2328"/>
      <c r="D49" s="692"/>
      <c r="E49" s="692"/>
      <c r="F49" s="692"/>
      <c r="G49" s="692"/>
      <c r="H49" s="692"/>
      <c r="I49" s="692"/>
      <c r="J49" s="692"/>
      <c r="K49" s="692"/>
      <c r="L49" s="692"/>
      <c r="M49" s="693"/>
      <c r="N49" s="2329"/>
      <c r="O49" s="2324"/>
    </row>
    <row r="50" spans="2:15" ht="18" customHeight="1">
      <c r="B50" s="2327"/>
      <c r="C50" s="2328"/>
      <c r="D50" s="692"/>
      <c r="E50" s="692"/>
      <c r="F50" s="692"/>
      <c r="G50" s="692"/>
      <c r="H50" s="692"/>
      <c r="I50" s="692"/>
      <c r="J50" s="692"/>
      <c r="K50" s="692"/>
      <c r="L50" s="692"/>
      <c r="M50" s="693"/>
      <c r="N50" s="2329"/>
      <c r="O50" s="2324"/>
    </row>
    <row r="51" spans="2:15" ht="18" customHeight="1">
      <c r="B51" s="2327"/>
      <c r="C51" s="2328"/>
      <c r="D51" s="692"/>
      <c r="E51" s="692"/>
      <c r="F51" s="692"/>
      <c r="G51" s="692"/>
      <c r="H51" s="692"/>
      <c r="I51" s="692"/>
      <c r="J51" s="692"/>
      <c r="K51" s="692"/>
      <c r="L51" s="692"/>
      <c r="M51" s="693"/>
      <c r="N51" s="2329"/>
      <c r="O51" s="2324"/>
    </row>
    <row r="52" spans="2:15" ht="18" customHeight="1">
      <c r="B52" s="2327"/>
      <c r="C52" s="2328"/>
      <c r="D52" s="692"/>
      <c r="E52" s="692"/>
      <c r="F52" s="692"/>
      <c r="G52" s="692"/>
      <c r="H52" s="692"/>
      <c r="I52" s="692"/>
      <c r="J52" s="692"/>
      <c r="K52" s="692"/>
      <c r="L52" s="692"/>
      <c r="M52" s="693"/>
      <c r="N52" s="2329"/>
      <c r="O52" s="2324"/>
    </row>
    <row r="53" spans="2:15" ht="18" customHeight="1">
      <c r="B53" s="2327"/>
      <c r="C53" s="2328"/>
      <c r="D53" s="692"/>
      <c r="E53" s="692"/>
      <c r="F53" s="692"/>
      <c r="G53" s="692"/>
      <c r="H53" s="692"/>
      <c r="I53" s="692"/>
      <c r="J53" s="692"/>
      <c r="K53" s="692"/>
      <c r="L53" s="692"/>
      <c r="M53" s="693"/>
      <c r="N53" s="2329"/>
      <c r="O53" s="2324"/>
    </row>
    <row r="54" spans="2:15" ht="18" customHeight="1">
      <c r="B54" s="2327"/>
      <c r="C54" s="2328"/>
      <c r="D54" s="692"/>
      <c r="E54" s="692"/>
      <c r="F54" s="692"/>
      <c r="G54" s="692"/>
      <c r="H54" s="692"/>
      <c r="I54" s="692"/>
      <c r="J54" s="692"/>
      <c r="K54" s="692"/>
      <c r="L54" s="692"/>
      <c r="M54" s="693"/>
      <c r="N54" s="2329"/>
      <c r="O54" s="2324"/>
    </row>
    <row r="55" spans="2:15" ht="18" customHeight="1">
      <c r="B55" s="2327"/>
      <c r="C55" s="2328"/>
      <c r="D55" s="692"/>
      <c r="E55" s="692"/>
      <c r="F55" s="692"/>
      <c r="G55" s="692"/>
      <c r="H55" s="692"/>
      <c r="I55" s="692"/>
      <c r="J55" s="692"/>
      <c r="K55" s="692"/>
      <c r="L55" s="692"/>
      <c r="M55" s="693"/>
      <c r="N55" s="2329"/>
      <c r="O55" s="2324"/>
    </row>
    <row r="56" spans="2:15" ht="18" customHeight="1">
      <c r="B56" s="2327"/>
      <c r="C56" s="2328"/>
      <c r="D56" s="692"/>
      <c r="E56" s="692"/>
      <c r="F56" s="692"/>
      <c r="G56" s="692"/>
      <c r="H56" s="692"/>
      <c r="I56" s="692"/>
      <c r="J56" s="692"/>
      <c r="K56" s="692"/>
      <c r="L56" s="692"/>
      <c r="M56" s="693"/>
      <c r="N56" s="2329"/>
      <c r="O56" s="2324"/>
    </row>
    <row r="57" spans="2:15" ht="18" customHeight="1">
      <c r="B57" s="2327"/>
      <c r="C57" s="2328"/>
      <c r="D57" s="692"/>
      <c r="E57" s="692"/>
      <c r="F57" s="692"/>
      <c r="G57" s="692"/>
      <c r="H57" s="692"/>
      <c r="I57" s="692"/>
      <c r="J57" s="692"/>
      <c r="K57" s="692"/>
      <c r="L57" s="692"/>
      <c r="M57" s="693"/>
      <c r="N57" s="2329"/>
      <c r="O57" s="2324"/>
    </row>
    <row r="58" spans="2:15" ht="18" customHeight="1">
      <c r="B58" s="2327"/>
      <c r="C58" s="2328"/>
      <c r="D58" s="692"/>
      <c r="E58" s="692"/>
      <c r="F58" s="692"/>
      <c r="G58" s="692"/>
      <c r="H58" s="692"/>
      <c r="I58" s="692"/>
      <c r="J58" s="692"/>
      <c r="K58" s="692"/>
      <c r="L58" s="692"/>
      <c r="M58" s="693"/>
      <c r="N58" s="2329"/>
      <c r="O58" s="2324"/>
    </row>
    <row r="59" spans="2:15" ht="18" customHeight="1">
      <c r="B59" s="2327"/>
      <c r="C59" s="2328"/>
      <c r="D59" s="692"/>
      <c r="E59" s="692"/>
      <c r="F59" s="692"/>
      <c r="G59" s="692"/>
      <c r="H59" s="692"/>
      <c r="I59" s="692"/>
      <c r="J59" s="692"/>
      <c r="K59" s="692"/>
      <c r="L59" s="692"/>
      <c r="M59" s="693"/>
      <c r="N59" s="2329"/>
      <c r="O59" s="2324"/>
    </row>
    <row r="60" spans="2:15" ht="18" customHeight="1">
      <c r="B60" s="2327"/>
      <c r="C60" s="2328"/>
      <c r="D60" s="692"/>
      <c r="E60" s="692"/>
      <c r="F60" s="692"/>
      <c r="G60" s="692"/>
      <c r="H60" s="692"/>
      <c r="I60" s="692"/>
      <c r="J60" s="692"/>
      <c r="K60" s="692"/>
      <c r="L60" s="692"/>
      <c r="M60" s="693"/>
      <c r="N60" s="2329"/>
      <c r="O60" s="2324"/>
    </row>
    <row r="61" spans="2:15" ht="18" customHeight="1">
      <c r="B61" s="2327"/>
      <c r="C61" s="2328"/>
      <c r="D61" s="692"/>
      <c r="E61" s="692"/>
      <c r="F61" s="692"/>
      <c r="G61" s="692"/>
      <c r="H61" s="692"/>
      <c r="I61" s="692"/>
      <c r="J61" s="692"/>
      <c r="K61" s="692"/>
      <c r="L61" s="692"/>
      <c r="M61" s="693"/>
      <c r="N61" s="2329"/>
      <c r="O61" s="2324"/>
    </row>
    <row r="62" spans="2:15" ht="18" customHeight="1">
      <c r="B62" s="2327"/>
      <c r="C62" s="2328"/>
      <c r="D62" s="692"/>
      <c r="E62" s="692"/>
      <c r="F62" s="692"/>
      <c r="G62" s="692"/>
      <c r="H62" s="692"/>
      <c r="I62" s="692"/>
      <c r="J62" s="692"/>
      <c r="K62" s="692"/>
      <c r="L62" s="692"/>
      <c r="M62" s="693"/>
      <c r="N62" s="2329"/>
      <c r="O62" s="2324"/>
    </row>
    <row r="63" spans="2:15" ht="18" customHeight="1">
      <c r="B63" s="2327"/>
      <c r="C63" s="2328"/>
      <c r="D63" s="692"/>
      <c r="E63" s="692"/>
      <c r="F63" s="692"/>
      <c r="G63" s="692"/>
      <c r="H63" s="692"/>
      <c r="I63" s="692"/>
      <c r="J63" s="692"/>
      <c r="K63" s="692"/>
      <c r="L63" s="692"/>
      <c r="M63" s="693"/>
      <c r="N63" s="2329"/>
      <c r="O63" s="2324"/>
    </row>
    <row r="64" spans="2:15" ht="18" customHeight="1">
      <c r="B64" s="2327"/>
      <c r="C64" s="2328"/>
      <c r="D64" s="692"/>
      <c r="E64" s="692"/>
      <c r="F64" s="692"/>
      <c r="G64" s="692"/>
      <c r="H64" s="692"/>
      <c r="I64" s="692"/>
      <c r="J64" s="692"/>
      <c r="K64" s="692"/>
      <c r="L64" s="692"/>
      <c r="M64" s="693"/>
      <c r="N64" s="2329"/>
      <c r="O64" s="2324"/>
    </row>
    <row r="65" spans="2:15" ht="18" customHeight="1">
      <c r="B65" s="2327"/>
      <c r="C65" s="2328"/>
      <c r="D65" s="692"/>
      <c r="E65" s="692"/>
      <c r="F65" s="692"/>
      <c r="G65" s="692"/>
      <c r="H65" s="692"/>
      <c r="I65" s="692"/>
      <c r="J65" s="692"/>
      <c r="K65" s="692"/>
      <c r="L65" s="692"/>
      <c r="M65" s="693"/>
      <c r="N65" s="2329"/>
      <c r="O65" s="2324"/>
    </row>
  </sheetData>
  <sheetProtection insertRows="0" deleteRows="0" autoFilter="0"/>
  <mergeCells count="59">
    <mergeCell ref="B63:B65"/>
    <mergeCell ref="C63:C65"/>
    <mergeCell ref="N63:N65"/>
    <mergeCell ref="O63:O65"/>
    <mergeCell ref="B60:B62"/>
    <mergeCell ref="C60:C62"/>
    <mergeCell ref="N60:N62"/>
    <mergeCell ref="O60:O62"/>
    <mergeCell ref="B57:B59"/>
    <mergeCell ref="C57:C59"/>
    <mergeCell ref="N57:N59"/>
    <mergeCell ref="O57:O59"/>
    <mergeCell ref="B54:B56"/>
    <mergeCell ref="C54:C56"/>
    <mergeCell ref="N54:N56"/>
    <mergeCell ref="O54:O56"/>
    <mergeCell ref="B51:B53"/>
    <mergeCell ref="C51:C53"/>
    <mergeCell ref="N51:N53"/>
    <mergeCell ref="O51:O53"/>
    <mergeCell ref="B48:B50"/>
    <mergeCell ref="C48:C50"/>
    <mergeCell ref="N48:N50"/>
    <mergeCell ref="O48:O50"/>
    <mergeCell ref="B45:B47"/>
    <mergeCell ref="C45:C47"/>
    <mergeCell ref="N45:N47"/>
    <mergeCell ref="O45:O47"/>
    <mergeCell ref="B42:B44"/>
    <mergeCell ref="C42:C44"/>
    <mergeCell ref="N42:N44"/>
    <mergeCell ref="O42:O44"/>
    <mergeCell ref="B39:B41"/>
    <mergeCell ref="C39:C41"/>
    <mergeCell ref="N39:N41"/>
    <mergeCell ref="O39:O41"/>
    <mergeCell ref="B36:B38"/>
    <mergeCell ref="C36:C38"/>
    <mergeCell ref="N36:N38"/>
    <mergeCell ref="O36:O38"/>
    <mergeCell ref="B33:B35"/>
    <mergeCell ref="C33:C35"/>
    <mergeCell ref="N33:N35"/>
    <mergeCell ref="O33:O35"/>
    <mergeCell ref="B30:B32"/>
    <mergeCell ref="C30:C32"/>
    <mergeCell ref="N30:N32"/>
    <mergeCell ref="O30:O32"/>
    <mergeCell ref="O27:O29"/>
    <mergeCell ref="P7:V8"/>
    <mergeCell ref="B27:B29"/>
    <mergeCell ref="C27:C29"/>
    <mergeCell ref="N27:N29"/>
    <mergeCell ref="B6:O6"/>
    <mergeCell ref="B7:C7"/>
    <mergeCell ref="D7:F7"/>
    <mergeCell ref="G7:L8"/>
    <mergeCell ref="M7:N7"/>
    <mergeCell ref="O7:O8"/>
  </mergeCells>
  <phoneticPr fontId="3"/>
  <dataValidations count="3">
    <dataValidation imeMode="disabled" allowBlank="1" showInputMessage="1" showErrorMessage="1" sqref="D9:L23" xr:uid="{1AC73398-5ED5-431C-AE8C-23A6C5E8EA8A}"/>
    <dataValidation imeMode="off" allowBlank="1" showInputMessage="1" showErrorMessage="1" sqref="C24 C25:C26 C23 B10:C22 D24:E26 G24:L26 B23:B26" xr:uid="{32EE9F41-C288-4194-A935-F314AB293E8F}"/>
    <dataValidation type="list" allowBlank="1" showInputMessage="1" showErrorMessage="1" prompt="年度を選択" sqref="F3" xr:uid="{2788717E-C2B0-4857-81B9-C44A7CCFB4CE}">
      <formula1>"令和7年度,令和8年度,令和9年度,令和10年度,令和11年度"</formula1>
    </dataValidation>
  </dataValidations>
  <printOptions horizontalCentered="1"/>
  <pageMargins left="0.31496062992125984" right="0.31496062992125984" top="0.59055118110236227" bottom="0.19685039370078741" header="0.51181102362204722" footer="0.51181102362204722"/>
  <pageSetup paperSize="9" scale="90" fitToHeight="0" orientation="landscape" cellComments="asDisplayed"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D6573-C7F6-44F5-A451-8BA471F3F433}">
  <sheetPr>
    <tabColor theme="6"/>
    <pageSetUpPr fitToPage="1"/>
  </sheetPr>
  <dimension ref="A1:T86"/>
  <sheetViews>
    <sheetView view="pageBreakPreview" topLeftCell="G1" zoomScale="69" zoomScaleNormal="98" zoomScaleSheetLayoutView="69" workbookViewId="0">
      <selection activeCell="M24" sqref="M24"/>
    </sheetView>
  </sheetViews>
  <sheetFormatPr defaultColWidth="9" defaultRowHeight="16.5"/>
  <cols>
    <col min="1" max="1" width="7.375" style="748" bestFit="1" customWidth="1"/>
    <col min="2" max="2" width="9.375" style="748" customWidth="1"/>
    <col min="3" max="3" width="9.25" style="748" customWidth="1"/>
    <col min="4" max="5" width="24.625" style="748" customWidth="1"/>
    <col min="6" max="6" width="9.375" style="748" customWidth="1"/>
    <col min="7" max="7" width="8.125" style="748" customWidth="1"/>
    <col min="8" max="8" width="29" style="748" customWidth="1"/>
    <col min="9" max="9" width="10.875" style="748" customWidth="1"/>
    <col min="10" max="10" width="19.125" style="748" customWidth="1"/>
    <col min="11" max="11" width="5.875" style="796" bestFit="1" customWidth="1"/>
    <col min="12" max="12" width="11.375" style="796" customWidth="1"/>
    <col min="13" max="13" width="17.875" style="796" customWidth="1"/>
    <col min="14" max="14" width="21.875" style="796" customWidth="1"/>
    <col min="15" max="15" width="48.25" style="796" customWidth="1"/>
    <col min="16" max="16" width="9" style="748"/>
    <col min="17" max="17" width="36" style="748" customWidth="1"/>
    <col min="18" max="18" width="33" style="748" customWidth="1"/>
    <col min="19" max="19" width="31.75" style="748" customWidth="1"/>
    <col min="20" max="20" width="64.25" style="748" customWidth="1"/>
    <col min="21" max="16384" width="9" style="748"/>
  </cols>
  <sheetData>
    <row r="1" spans="1:20" ht="42.75" customHeight="1">
      <c r="A1" s="2333"/>
      <c r="B1" s="2333"/>
      <c r="C1" s="2333"/>
      <c r="D1" s="2333"/>
      <c r="E1" s="2333"/>
      <c r="F1" s="2333"/>
      <c r="G1" s="2333"/>
      <c r="H1" s="2333"/>
      <c r="I1" s="2333"/>
      <c r="J1" s="2333"/>
      <c r="K1" s="2334" t="s">
        <v>1727</v>
      </c>
      <c r="L1" s="2335"/>
      <c r="M1" s="2335"/>
      <c r="N1" s="2335"/>
      <c r="O1" s="2336"/>
      <c r="P1" s="2337" t="s">
        <v>1728</v>
      </c>
      <c r="Q1" s="2339" t="s">
        <v>1729</v>
      </c>
      <c r="R1" s="745" t="s">
        <v>1730</v>
      </c>
      <c r="S1" s="746"/>
      <c r="T1" s="747"/>
    </row>
    <row r="2" spans="1:20" ht="33">
      <c r="A2" s="749" t="s">
        <v>1731</v>
      </c>
      <c r="B2" s="750" t="s">
        <v>1732</v>
      </c>
      <c r="C2" s="749" t="s">
        <v>1733</v>
      </c>
      <c r="D2" s="750" t="s">
        <v>1734</v>
      </c>
      <c r="E2" s="751" t="s">
        <v>1735</v>
      </c>
      <c r="F2" s="751" t="s">
        <v>1736</v>
      </c>
      <c r="G2" s="749" t="s">
        <v>1737</v>
      </c>
      <c r="H2" s="749" t="s">
        <v>1738</v>
      </c>
      <c r="I2" s="752" t="s">
        <v>1739</v>
      </c>
      <c r="J2" s="750" t="s">
        <v>1740</v>
      </c>
      <c r="K2" s="753" t="s">
        <v>1741</v>
      </c>
      <c r="L2" s="754" t="s">
        <v>1471</v>
      </c>
      <c r="M2" s="2340" t="s">
        <v>1742</v>
      </c>
      <c r="N2" s="2341"/>
      <c r="O2" s="754" t="s">
        <v>1472</v>
      </c>
      <c r="P2" s="2338"/>
      <c r="Q2" s="2339"/>
      <c r="R2" s="2330" t="s">
        <v>1743</v>
      </c>
      <c r="S2" s="2331"/>
      <c r="T2" s="2332"/>
    </row>
    <row r="3" spans="1:20" ht="18" customHeight="1">
      <c r="A3" s="755" t="s">
        <v>850</v>
      </c>
      <c r="B3" s="756" t="s">
        <v>865</v>
      </c>
      <c r="C3" s="757" t="s">
        <v>865</v>
      </c>
      <c r="D3" s="756" t="s">
        <v>1744</v>
      </c>
      <c r="E3" s="755" t="s">
        <v>1745</v>
      </c>
      <c r="F3" s="757" t="s">
        <v>1746</v>
      </c>
      <c r="G3" s="755" t="s">
        <v>1747</v>
      </c>
      <c r="H3" s="755" t="s">
        <v>1748</v>
      </c>
      <c r="I3" s="758">
        <v>1</v>
      </c>
      <c r="J3" s="756" t="s">
        <v>1373</v>
      </c>
      <c r="K3" s="759">
        <v>200</v>
      </c>
      <c r="L3" s="760" t="s">
        <v>1548</v>
      </c>
      <c r="M3" s="760" t="s">
        <v>1476</v>
      </c>
      <c r="N3" s="760" t="s">
        <v>1476</v>
      </c>
      <c r="O3" s="760" t="s">
        <v>1749</v>
      </c>
      <c r="P3" s="761"/>
      <c r="R3" s="2348" t="s">
        <v>1750</v>
      </c>
      <c r="S3" s="2349"/>
      <c r="T3" s="2350"/>
    </row>
    <row r="4" spans="1:20" ht="18" customHeight="1">
      <c r="A4" s="762" t="s">
        <v>1751</v>
      </c>
      <c r="B4" s="763"/>
      <c r="C4" s="764" t="s">
        <v>1752</v>
      </c>
      <c r="D4" s="765" t="s">
        <v>1753</v>
      </c>
      <c r="E4" s="764" t="s">
        <v>1754</v>
      </c>
      <c r="F4" s="764" t="s">
        <v>1755</v>
      </c>
      <c r="G4" s="766" t="s">
        <v>1756</v>
      </c>
      <c r="H4" s="764" t="s">
        <v>1757</v>
      </c>
      <c r="I4" s="767">
        <v>2</v>
      </c>
      <c r="J4" s="765" t="s">
        <v>1374</v>
      </c>
      <c r="K4" s="759">
        <v>300</v>
      </c>
      <c r="L4" s="760" t="s">
        <v>1548</v>
      </c>
      <c r="M4" s="760" t="s">
        <v>1758</v>
      </c>
      <c r="N4" s="760" t="s">
        <v>1758</v>
      </c>
      <c r="O4" s="760" t="s">
        <v>1759</v>
      </c>
      <c r="P4" s="761"/>
      <c r="R4" s="2330" t="s">
        <v>1760</v>
      </c>
      <c r="S4" s="2331"/>
      <c r="T4" s="2332"/>
    </row>
    <row r="5" spans="1:20" ht="18" customHeight="1">
      <c r="C5" s="762" t="s">
        <v>1761</v>
      </c>
      <c r="D5" s="765" t="s">
        <v>1762</v>
      </c>
      <c r="E5" s="764" t="s">
        <v>1763</v>
      </c>
      <c r="F5" s="768" t="s">
        <v>1764</v>
      </c>
      <c r="G5" s="769"/>
      <c r="H5" s="764" t="s">
        <v>1765</v>
      </c>
      <c r="I5" s="769"/>
      <c r="J5" s="765" t="s">
        <v>1375</v>
      </c>
      <c r="K5" s="761"/>
      <c r="L5" s="761"/>
      <c r="M5" s="761"/>
      <c r="N5" s="761"/>
      <c r="O5" s="761"/>
      <c r="P5" s="761"/>
      <c r="R5" s="2330" t="s">
        <v>1766</v>
      </c>
      <c r="S5" s="2331"/>
      <c r="T5" s="2332"/>
    </row>
    <row r="6" spans="1:20" ht="18" customHeight="1">
      <c r="D6" s="765" t="s">
        <v>1767</v>
      </c>
      <c r="E6" s="764" t="s">
        <v>1768</v>
      </c>
      <c r="F6" s="770"/>
      <c r="G6" s="771"/>
      <c r="H6" s="764" t="s">
        <v>1769</v>
      </c>
      <c r="J6" s="765" t="s">
        <v>1376</v>
      </c>
      <c r="K6" s="759">
        <v>1</v>
      </c>
      <c r="L6" s="760" t="s">
        <v>1770</v>
      </c>
      <c r="M6" s="760" t="s">
        <v>1771</v>
      </c>
      <c r="N6" s="760" t="s">
        <v>1486</v>
      </c>
      <c r="O6" s="760" t="s">
        <v>1772</v>
      </c>
      <c r="P6" s="772">
        <f>COUNTIF('活動記録（多面的機能支払交付金の様式）'!$G$8:$L$25,【選択肢】!K6)</f>
        <v>0</v>
      </c>
      <c r="R6" s="773" t="s">
        <v>1773</v>
      </c>
      <c r="S6" s="774"/>
      <c r="T6" s="775"/>
    </row>
    <row r="7" spans="1:20" ht="18" customHeight="1">
      <c r="D7" s="776" t="s">
        <v>1774</v>
      </c>
      <c r="E7" s="764" t="s">
        <v>1775</v>
      </c>
      <c r="F7" s="777"/>
      <c r="G7" s="771"/>
      <c r="H7" s="764" t="s">
        <v>1776</v>
      </c>
      <c r="J7" s="765" t="s">
        <v>1377</v>
      </c>
      <c r="K7" s="759">
        <v>2</v>
      </c>
      <c r="L7" s="760" t="s">
        <v>1770</v>
      </c>
      <c r="M7" s="760" t="s">
        <v>1771</v>
      </c>
      <c r="N7" s="760" t="s">
        <v>1489</v>
      </c>
      <c r="O7" s="760" t="s">
        <v>1777</v>
      </c>
      <c r="P7" s="772">
        <f>COUNTIF('活動記録（多面的機能支払交付金の様式）'!$G$8:$L$25,【選択肢】!K7)</f>
        <v>0</v>
      </c>
      <c r="R7" s="2330" t="s">
        <v>1778</v>
      </c>
      <c r="S7" s="2331"/>
      <c r="T7" s="2332"/>
    </row>
    <row r="8" spans="1:20" ht="18" customHeight="1">
      <c r="E8" s="764" t="s">
        <v>1779</v>
      </c>
      <c r="F8" s="777"/>
      <c r="G8" s="771"/>
      <c r="H8" s="764" t="s">
        <v>1780</v>
      </c>
      <c r="J8" s="765" t="s">
        <v>1378</v>
      </c>
      <c r="K8" s="759">
        <v>3</v>
      </c>
      <c r="L8" s="760" t="s">
        <v>1770</v>
      </c>
      <c r="M8" s="760" t="s">
        <v>1491</v>
      </c>
      <c r="N8" s="760" t="s">
        <v>1491</v>
      </c>
      <c r="O8" s="760" t="s">
        <v>1781</v>
      </c>
      <c r="P8" s="772">
        <f>COUNTIF('活動記録（多面的機能支払交付金の様式）'!$G$8:$L$25,【選択肢】!K8)</f>
        <v>0</v>
      </c>
      <c r="R8" s="2330"/>
      <c r="S8" s="2331"/>
      <c r="T8" s="2332"/>
    </row>
    <row r="9" spans="1:20" ht="18" customHeight="1">
      <c r="E9" s="764" t="s">
        <v>1782</v>
      </c>
      <c r="F9" s="777"/>
      <c r="G9" s="771"/>
      <c r="H9" s="764" t="s">
        <v>1783</v>
      </c>
      <c r="J9" s="765" t="s">
        <v>1379</v>
      </c>
      <c r="K9" s="759">
        <v>4</v>
      </c>
      <c r="L9" s="760" t="s">
        <v>1770</v>
      </c>
      <c r="M9" s="760" t="s">
        <v>1494</v>
      </c>
      <c r="N9" s="760" t="s">
        <v>1570</v>
      </c>
      <c r="O9" s="760" t="s">
        <v>1784</v>
      </c>
      <c r="P9" s="772">
        <f>COUNTIF('活動記録（多面的機能支払交付金の様式）'!$G$8:$L$25,【選択肢】!K9)</f>
        <v>0</v>
      </c>
      <c r="R9" s="2348" t="s">
        <v>1785</v>
      </c>
      <c r="S9" s="2349"/>
      <c r="T9" s="2350"/>
    </row>
    <row r="10" spans="1:20" ht="18" customHeight="1">
      <c r="E10" s="764" t="s">
        <v>1786</v>
      </c>
      <c r="F10" s="777"/>
      <c r="G10" s="771"/>
      <c r="H10" s="764" t="s">
        <v>1787</v>
      </c>
      <c r="J10" s="776" t="s">
        <v>1380</v>
      </c>
      <c r="K10" s="759">
        <v>5</v>
      </c>
      <c r="L10" s="760" t="s">
        <v>1770</v>
      </c>
      <c r="M10" s="760" t="s">
        <v>1494</v>
      </c>
      <c r="N10" s="760" t="s">
        <v>1570</v>
      </c>
      <c r="O10" s="760" t="s">
        <v>1788</v>
      </c>
      <c r="P10" s="772">
        <f>COUNTIF('活動記録（多面的機能支払交付金の様式）'!$G$8:$L$25,【選択肢】!K10)</f>
        <v>0</v>
      </c>
      <c r="R10" s="2342" t="s">
        <v>1789</v>
      </c>
      <c r="S10" s="2343"/>
      <c r="T10" s="2344"/>
    </row>
    <row r="11" spans="1:20" ht="18" customHeight="1">
      <c r="E11" s="762" t="s">
        <v>1790</v>
      </c>
      <c r="F11" s="777"/>
      <c r="G11" s="771"/>
      <c r="H11" s="764" t="s">
        <v>1791</v>
      </c>
      <c r="K11" s="759">
        <v>6</v>
      </c>
      <c r="L11" s="760" t="s">
        <v>1770</v>
      </c>
      <c r="M11" s="760" t="s">
        <v>1494</v>
      </c>
      <c r="N11" s="760" t="s">
        <v>1570</v>
      </c>
      <c r="O11" s="760" t="s">
        <v>1792</v>
      </c>
      <c r="P11" s="772">
        <f>COUNTIF('活動記録（多面的機能支払交付金の様式）'!$G$8:$L$25,【選択肢】!K11)</f>
        <v>0</v>
      </c>
      <c r="R11" s="778" t="s">
        <v>1793</v>
      </c>
      <c r="S11" s="779"/>
      <c r="T11" s="780"/>
    </row>
    <row r="12" spans="1:20" ht="18" customHeight="1">
      <c r="H12" s="764" t="s">
        <v>1794</v>
      </c>
      <c r="K12" s="759">
        <v>7</v>
      </c>
      <c r="L12" s="760" t="s">
        <v>1770</v>
      </c>
      <c r="M12" s="760" t="s">
        <v>1494</v>
      </c>
      <c r="N12" s="760" t="s">
        <v>0</v>
      </c>
      <c r="O12" s="760" t="s">
        <v>1795</v>
      </c>
      <c r="P12" s="772">
        <f>COUNTIF('活動記録（多面的機能支払交付金の様式）'!$G$8:$L$25,【選択肢】!K12)</f>
        <v>0</v>
      </c>
      <c r="R12" s="781" t="s">
        <v>1796</v>
      </c>
      <c r="S12" s="782"/>
      <c r="T12" s="783"/>
    </row>
    <row r="13" spans="1:20" ht="18" customHeight="1">
      <c r="H13" s="764" t="s">
        <v>1797</v>
      </c>
      <c r="K13" s="759">
        <v>8</v>
      </c>
      <c r="L13" s="760" t="s">
        <v>1770</v>
      </c>
      <c r="M13" s="760" t="s">
        <v>1494</v>
      </c>
      <c r="N13" s="760" t="s">
        <v>0</v>
      </c>
      <c r="O13" s="760" t="s">
        <v>1798</v>
      </c>
      <c r="P13" s="772">
        <f>COUNTIF('活動記録（多面的機能支払交付金の様式）'!$G$8:$L$25,【選択肢】!K13)</f>
        <v>0</v>
      </c>
      <c r="R13" s="781" t="s">
        <v>1799</v>
      </c>
      <c r="S13" s="782"/>
      <c r="T13" s="783"/>
    </row>
    <row r="14" spans="1:20" ht="18" customHeight="1">
      <c r="H14" s="764" t="s">
        <v>1800</v>
      </c>
      <c r="K14" s="759">
        <v>9</v>
      </c>
      <c r="L14" s="760" t="s">
        <v>1770</v>
      </c>
      <c r="M14" s="760" t="s">
        <v>1494</v>
      </c>
      <c r="N14" s="760" t="s">
        <v>0</v>
      </c>
      <c r="O14" s="760" t="s">
        <v>1801</v>
      </c>
      <c r="P14" s="772">
        <f>COUNTIF('活動記録（多面的機能支払交付金の様式）'!$G$8:$L$25,【選択肢】!K14)</f>
        <v>0</v>
      </c>
      <c r="R14" s="781" t="s">
        <v>1802</v>
      </c>
      <c r="S14" s="782"/>
      <c r="T14" s="783"/>
    </row>
    <row r="15" spans="1:20" ht="18" customHeight="1">
      <c r="H15" s="768" t="s">
        <v>1803</v>
      </c>
      <c r="K15" s="759">
        <v>10</v>
      </c>
      <c r="L15" s="760" t="s">
        <v>1770</v>
      </c>
      <c r="M15" s="760" t="s">
        <v>1494</v>
      </c>
      <c r="N15" s="760" t="s">
        <v>1</v>
      </c>
      <c r="O15" s="760" t="s">
        <v>1804</v>
      </c>
      <c r="P15" s="772">
        <f>COUNTIF('活動記録（多面的機能支払交付金の様式）'!$G$8:$L$25,【選択肢】!K15)</f>
        <v>0</v>
      </c>
      <c r="R15" s="781" t="s">
        <v>1805</v>
      </c>
      <c r="S15" s="782"/>
      <c r="T15" s="783"/>
    </row>
    <row r="16" spans="1:20" ht="18" customHeight="1">
      <c r="K16" s="759">
        <v>11</v>
      </c>
      <c r="L16" s="760" t="s">
        <v>1770</v>
      </c>
      <c r="M16" s="760" t="s">
        <v>1494</v>
      </c>
      <c r="N16" s="760" t="s">
        <v>1</v>
      </c>
      <c r="O16" s="760" t="s">
        <v>1806</v>
      </c>
      <c r="P16" s="772">
        <f>COUNTIF('活動記録（多面的機能支払交付金の様式）'!$G$8:$L$25,【選択肢】!K16)</f>
        <v>0</v>
      </c>
      <c r="R16" s="784"/>
      <c r="S16" s="785"/>
      <c r="T16" s="786"/>
    </row>
    <row r="17" spans="11:20" ht="18" customHeight="1">
      <c r="K17" s="759">
        <v>12</v>
      </c>
      <c r="L17" s="760" t="s">
        <v>1770</v>
      </c>
      <c r="M17" s="760" t="s">
        <v>1494</v>
      </c>
      <c r="N17" s="760" t="s">
        <v>1</v>
      </c>
      <c r="O17" s="760" t="s">
        <v>1807</v>
      </c>
      <c r="P17" s="772">
        <f>COUNTIF('活動記録（多面的機能支払交付金の様式）'!$G$8:$L$25,【選択肢】!K17)</f>
        <v>0</v>
      </c>
      <c r="R17" s="784" t="s">
        <v>1808</v>
      </c>
      <c r="S17" s="774"/>
      <c r="T17" s="775"/>
    </row>
    <row r="18" spans="11:20" ht="18" customHeight="1">
      <c r="K18" s="759">
        <v>13</v>
      </c>
      <c r="L18" s="760" t="s">
        <v>1770</v>
      </c>
      <c r="M18" s="760" t="s">
        <v>1494</v>
      </c>
      <c r="N18" s="760" t="s">
        <v>2</v>
      </c>
      <c r="O18" s="760" t="s">
        <v>1809</v>
      </c>
      <c r="P18" s="772">
        <f>COUNTIF('活動記録（多面的機能支払交付金の様式）'!$G$8:$L$25,【選択肢】!K18)</f>
        <v>0</v>
      </c>
      <c r="R18" s="778" t="s">
        <v>1810</v>
      </c>
      <c r="S18" s="785"/>
      <c r="T18" s="786"/>
    </row>
    <row r="19" spans="11:20" ht="18" customHeight="1">
      <c r="K19" s="759">
        <v>14</v>
      </c>
      <c r="L19" s="760" t="s">
        <v>1770</v>
      </c>
      <c r="M19" s="760" t="s">
        <v>1494</v>
      </c>
      <c r="N19" s="760" t="s">
        <v>2</v>
      </c>
      <c r="O19" s="760" t="s">
        <v>1811</v>
      </c>
      <c r="P19" s="772">
        <f>COUNTIF('活動記録（多面的機能支払交付金の様式）'!$G$8:$L$25,【選択肢】!K19)</f>
        <v>0</v>
      </c>
      <c r="R19" s="781" t="s">
        <v>1812</v>
      </c>
      <c r="S19" s="785"/>
      <c r="T19" s="786"/>
    </row>
    <row r="20" spans="11:20" ht="18" customHeight="1">
      <c r="K20" s="759">
        <v>15</v>
      </c>
      <c r="L20" s="760" t="s">
        <v>1770</v>
      </c>
      <c r="M20" s="760" t="s">
        <v>1494</v>
      </c>
      <c r="N20" s="760" t="s">
        <v>2</v>
      </c>
      <c r="O20" s="760" t="s">
        <v>1813</v>
      </c>
      <c r="P20" s="772">
        <f>COUNTIF('活動記録（多面的機能支払交付金の様式）'!$G$8:$L$25,【選択肢】!K20)</f>
        <v>0</v>
      </c>
      <c r="R20" s="781" t="s">
        <v>1814</v>
      </c>
      <c r="S20" s="785"/>
      <c r="T20" s="786"/>
    </row>
    <row r="21" spans="11:20" ht="18" customHeight="1">
      <c r="K21" s="759">
        <v>16</v>
      </c>
      <c r="L21" s="760" t="s">
        <v>1770</v>
      </c>
      <c r="M21" s="760" t="s">
        <v>1494</v>
      </c>
      <c r="N21" s="760" t="s">
        <v>1529</v>
      </c>
      <c r="O21" s="760" t="s">
        <v>1815</v>
      </c>
      <c r="P21" s="772">
        <f>COUNTIF('活動記録（多面的機能支払交付金の様式）'!$G$8:$L$25,【選択肢】!K21)</f>
        <v>0</v>
      </c>
      <c r="R21" s="781" t="s">
        <v>1816</v>
      </c>
      <c r="S21" s="785"/>
      <c r="T21" s="786"/>
    </row>
    <row r="22" spans="11:20" ht="18" customHeight="1">
      <c r="K22" s="759">
        <v>17</v>
      </c>
      <c r="L22" s="760" t="s">
        <v>1770</v>
      </c>
      <c r="M22" s="760" t="s">
        <v>1817</v>
      </c>
      <c r="N22" s="760" t="s">
        <v>1817</v>
      </c>
      <c r="O22" s="760" t="s">
        <v>1818</v>
      </c>
      <c r="P22" s="772">
        <f>COUNTIF('活動記録（多面的機能支払交付金の様式）'!$G$8:$L$25,【選択肢】!K22)</f>
        <v>0</v>
      </c>
      <c r="R22" s="781" t="s">
        <v>1819</v>
      </c>
      <c r="S22" s="785"/>
      <c r="T22" s="786"/>
    </row>
    <row r="23" spans="11:20" ht="18" customHeight="1">
      <c r="K23" s="759">
        <v>18</v>
      </c>
      <c r="L23" s="760" t="s">
        <v>1770</v>
      </c>
      <c r="M23" s="760" t="s">
        <v>1817</v>
      </c>
      <c r="N23" s="760" t="s">
        <v>1817</v>
      </c>
      <c r="O23" s="760" t="s">
        <v>1820</v>
      </c>
      <c r="P23" s="772">
        <f>COUNTIF('活動記録（多面的機能支払交付金の様式）'!$G$8:$L$25,【選択肢】!K23)</f>
        <v>0</v>
      </c>
      <c r="R23" s="781" t="s">
        <v>1821</v>
      </c>
      <c r="S23" s="785"/>
      <c r="T23" s="786"/>
    </row>
    <row r="24" spans="11:20" ht="18" customHeight="1">
      <c r="K24" s="759">
        <v>19</v>
      </c>
      <c r="L24" s="760" t="s">
        <v>1770</v>
      </c>
      <c r="M24" s="760" t="s">
        <v>1817</v>
      </c>
      <c r="N24" s="760" t="s">
        <v>1817</v>
      </c>
      <c r="O24" s="760" t="s">
        <v>1822</v>
      </c>
      <c r="P24" s="772">
        <f>COUNTIF('活動記録（多面的機能支払交付金の様式）'!$G$8:$L$25,【選択肢】!K24)</f>
        <v>0</v>
      </c>
      <c r="R24" s="781" t="s">
        <v>1823</v>
      </c>
      <c r="S24" s="785"/>
      <c r="T24" s="786"/>
    </row>
    <row r="25" spans="11:20" ht="18" customHeight="1">
      <c r="K25" s="759">
        <v>20</v>
      </c>
      <c r="L25" s="760" t="s">
        <v>1770</v>
      </c>
      <c r="M25" s="760" t="s">
        <v>1817</v>
      </c>
      <c r="N25" s="760" t="s">
        <v>1817</v>
      </c>
      <c r="O25" s="760" t="s">
        <v>1824</v>
      </c>
      <c r="P25" s="772">
        <f>COUNTIF('活動記録（多面的機能支払交付金の様式）'!$G$8:$L$25,【選択肢】!K25)</f>
        <v>0</v>
      </c>
      <c r="R25" s="781"/>
      <c r="S25" s="785"/>
      <c r="T25" s="786"/>
    </row>
    <row r="26" spans="11:20" ht="18" customHeight="1">
      <c r="K26" s="759">
        <v>21</v>
      </c>
      <c r="L26" s="760" t="s">
        <v>1770</v>
      </c>
      <c r="M26" s="760" t="s">
        <v>1817</v>
      </c>
      <c r="N26" s="760" t="s">
        <v>1817</v>
      </c>
      <c r="O26" s="760" t="s">
        <v>1825</v>
      </c>
      <c r="P26" s="772">
        <f>COUNTIF('活動記録（多面的機能支払交付金の様式）'!$G$8:$L$25,【選択肢】!K26)</f>
        <v>0</v>
      </c>
      <c r="R26" s="778" t="s">
        <v>1826</v>
      </c>
      <c r="S26" s="785"/>
      <c r="T26" s="786"/>
    </row>
    <row r="27" spans="11:20" ht="18" customHeight="1">
      <c r="K27" s="759">
        <v>22</v>
      </c>
      <c r="L27" s="760" t="s">
        <v>1770</v>
      </c>
      <c r="M27" s="760" t="s">
        <v>1817</v>
      </c>
      <c r="N27" s="760" t="s">
        <v>1817</v>
      </c>
      <c r="O27" s="760" t="s">
        <v>1827</v>
      </c>
      <c r="P27" s="772">
        <f>COUNTIF('活動記録（多面的機能支払交付金の様式）'!$G$8:$L$25,【選択肢】!K27)</f>
        <v>0</v>
      </c>
      <c r="R27" s="781" t="s">
        <v>1828</v>
      </c>
      <c r="S27" s="785"/>
      <c r="T27" s="786"/>
    </row>
    <row r="28" spans="11:20" ht="18" customHeight="1">
      <c r="K28" s="759">
        <v>23</v>
      </c>
      <c r="L28" s="760" t="s">
        <v>1770</v>
      </c>
      <c r="M28" s="760" t="s">
        <v>1817</v>
      </c>
      <c r="N28" s="760" t="s">
        <v>1817</v>
      </c>
      <c r="O28" s="760" t="s">
        <v>1829</v>
      </c>
      <c r="P28" s="772">
        <f>COUNTIF('活動記録（多面的機能支払交付金の様式）'!$G$8:$L$25,【選択肢】!K28)</f>
        <v>0</v>
      </c>
      <c r="R28" s="781" t="s">
        <v>1830</v>
      </c>
      <c r="S28" s="785"/>
      <c r="T28" s="786"/>
    </row>
    <row r="29" spans="11:20" ht="18" customHeight="1">
      <c r="K29" s="759">
        <v>24</v>
      </c>
      <c r="L29" s="760" t="s">
        <v>1831</v>
      </c>
      <c r="M29" s="760" t="s">
        <v>1832</v>
      </c>
      <c r="N29" s="760" t="s">
        <v>1833</v>
      </c>
      <c r="O29" s="760" t="s">
        <v>1834</v>
      </c>
      <c r="P29" s="772">
        <f>COUNTIF('活動記録（多面的機能支払交付金の様式）'!$G$8:$L$25,【選択肢】!K29)</f>
        <v>0</v>
      </c>
      <c r="R29" s="773"/>
      <c r="S29" s="774"/>
      <c r="T29" s="775"/>
    </row>
    <row r="30" spans="11:20" ht="18" customHeight="1">
      <c r="K30" s="759">
        <v>25</v>
      </c>
      <c r="L30" s="760" t="s">
        <v>1831</v>
      </c>
      <c r="M30" s="760" t="s">
        <v>1832</v>
      </c>
      <c r="N30" s="760" t="s">
        <v>1833</v>
      </c>
      <c r="O30" s="760" t="s">
        <v>1835</v>
      </c>
      <c r="P30" s="772">
        <f>COUNTIF('活動記録（多面的機能支払交付金の様式）'!$G$8:$L$25,【選択肢】!K30)</f>
        <v>0</v>
      </c>
      <c r="R30" s="784" t="s">
        <v>1836</v>
      </c>
      <c r="S30" s="785"/>
      <c r="T30" s="786"/>
    </row>
    <row r="31" spans="11:20" ht="18" customHeight="1">
      <c r="K31" s="759">
        <v>26</v>
      </c>
      <c r="L31" s="760" t="s">
        <v>1831</v>
      </c>
      <c r="M31" s="760" t="s">
        <v>1832</v>
      </c>
      <c r="N31" s="760" t="s">
        <v>1833</v>
      </c>
      <c r="O31" s="760" t="s">
        <v>1837</v>
      </c>
      <c r="P31" s="772">
        <f>COUNTIF('活動記録（多面的機能支払交付金の様式）'!$G$8:$L$25,【選択肢】!K31)</f>
        <v>0</v>
      </c>
      <c r="R31" s="2345" t="s">
        <v>1838</v>
      </c>
      <c r="S31" s="2346"/>
      <c r="T31" s="2347"/>
    </row>
    <row r="32" spans="11:20" ht="18" customHeight="1">
      <c r="K32" s="759">
        <v>27</v>
      </c>
      <c r="L32" s="760" t="s">
        <v>1831</v>
      </c>
      <c r="M32" s="760" t="s">
        <v>1832</v>
      </c>
      <c r="N32" s="760" t="s">
        <v>1833</v>
      </c>
      <c r="O32" s="760" t="s">
        <v>1839</v>
      </c>
      <c r="P32" s="772">
        <f>COUNTIF('活動記録（多面的機能支払交付金の様式）'!$G$8:$L$25,【選択肢】!K32)</f>
        <v>0</v>
      </c>
      <c r="R32" s="781" t="s">
        <v>1840</v>
      </c>
      <c r="S32" s="785"/>
      <c r="T32" s="786"/>
    </row>
    <row r="33" spans="11:20" ht="18" customHeight="1">
      <c r="K33" s="759">
        <v>28</v>
      </c>
      <c r="L33" s="760" t="s">
        <v>1831</v>
      </c>
      <c r="M33" s="760" t="s">
        <v>1832</v>
      </c>
      <c r="N33" s="760" t="s">
        <v>1489</v>
      </c>
      <c r="O33" s="760" t="s">
        <v>1841</v>
      </c>
      <c r="P33" s="772">
        <f>COUNTIF('活動記録（多面的機能支払交付金の様式）'!$G$8:$L$25,【選択肢】!K33)</f>
        <v>0</v>
      </c>
      <c r="R33" s="781" t="s">
        <v>1842</v>
      </c>
      <c r="S33" s="785"/>
      <c r="T33" s="786"/>
    </row>
    <row r="34" spans="11:20" ht="18" customHeight="1">
      <c r="K34" s="759">
        <v>29</v>
      </c>
      <c r="L34" s="760" t="s">
        <v>1831</v>
      </c>
      <c r="M34" s="760" t="s">
        <v>1843</v>
      </c>
      <c r="N34" s="760" t="s">
        <v>1491</v>
      </c>
      <c r="O34" s="760" t="s">
        <v>1844</v>
      </c>
      <c r="P34" s="772">
        <f>COUNTIF('活動記録（多面的機能支払交付金の様式）'!$G$8:$L$25,【選択肢】!K34)</f>
        <v>0</v>
      </c>
      <c r="R34" s="787" t="s">
        <v>1805</v>
      </c>
      <c r="S34" s="788"/>
      <c r="T34" s="789"/>
    </row>
    <row r="35" spans="11:20" ht="18" customHeight="1">
      <c r="K35" s="759">
        <v>30</v>
      </c>
      <c r="L35" s="760" t="s">
        <v>1831</v>
      </c>
      <c r="M35" s="760" t="s">
        <v>1494</v>
      </c>
      <c r="N35" s="760" t="s">
        <v>1570</v>
      </c>
      <c r="O35" s="760" t="s">
        <v>1845</v>
      </c>
      <c r="P35" s="772">
        <f>COUNTIF('活動記録（多面的機能支払交付金の様式）'!$G$8:$L$25,【選択肢】!K35)</f>
        <v>0</v>
      </c>
    </row>
    <row r="36" spans="11:20" ht="18" customHeight="1">
      <c r="K36" s="759">
        <v>31</v>
      </c>
      <c r="L36" s="760" t="s">
        <v>1831</v>
      </c>
      <c r="M36" s="760" t="s">
        <v>1494</v>
      </c>
      <c r="N36" s="760" t="s">
        <v>0</v>
      </c>
      <c r="O36" s="760" t="s">
        <v>1846</v>
      </c>
      <c r="P36" s="772">
        <f>COUNTIF('活動記録（多面的機能支払交付金の様式）'!$G$8:$L$25,【選択肢】!K36)</f>
        <v>0</v>
      </c>
    </row>
    <row r="37" spans="11:20" ht="18" customHeight="1">
      <c r="K37" s="759">
        <v>32</v>
      </c>
      <c r="L37" s="760" t="s">
        <v>1831</v>
      </c>
      <c r="M37" s="760" t="s">
        <v>1494</v>
      </c>
      <c r="N37" s="760" t="s">
        <v>1</v>
      </c>
      <c r="O37" s="760" t="s">
        <v>1847</v>
      </c>
      <c r="P37" s="772">
        <f>COUNTIF('活動記録（多面的機能支払交付金の様式）'!$G$8:$L$25,【選択肢】!K37)</f>
        <v>0</v>
      </c>
    </row>
    <row r="38" spans="11:20" ht="18" customHeight="1">
      <c r="K38" s="759">
        <v>33</v>
      </c>
      <c r="L38" s="760" t="s">
        <v>1831</v>
      </c>
      <c r="M38" s="760" t="s">
        <v>1494</v>
      </c>
      <c r="N38" s="760" t="s">
        <v>2</v>
      </c>
      <c r="O38" s="760" t="s">
        <v>1848</v>
      </c>
      <c r="P38" s="772">
        <f>COUNTIF('活動記録（多面的機能支払交付金の様式）'!$G$8:$L$25,【選択肢】!K38)</f>
        <v>0</v>
      </c>
    </row>
    <row r="39" spans="11:20" ht="18" customHeight="1">
      <c r="K39" s="759">
        <v>34</v>
      </c>
      <c r="L39" s="760" t="s">
        <v>1831</v>
      </c>
      <c r="M39" s="760" t="s">
        <v>1489</v>
      </c>
      <c r="N39" s="760" t="s">
        <v>1849</v>
      </c>
      <c r="O39" s="760" t="s">
        <v>1850</v>
      </c>
      <c r="P39" s="772">
        <f>COUNTIF('活動記録（多面的機能支払交付金の様式）'!$G$8:$L$25,【選択肢】!K39)</f>
        <v>0</v>
      </c>
    </row>
    <row r="40" spans="11:20" ht="18" customHeight="1">
      <c r="K40" s="759">
        <v>35</v>
      </c>
      <c r="L40" s="760" t="s">
        <v>1831</v>
      </c>
      <c r="M40" s="760" t="s">
        <v>1489</v>
      </c>
      <c r="N40" s="760" t="s">
        <v>1643</v>
      </c>
      <c r="O40" s="760" t="s">
        <v>1851</v>
      </c>
      <c r="P40" s="772">
        <f>COUNTIF('活動記録（多面的機能支払交付金の様式）'!$G$8:$L$25,【選択肢】!K40)</f>
        <v>0</v>
      </c>
    </row>
    <row r="41" spans="11:20" ht="18" customHeight="1">
      <c r="K41" s="759">
        <v>36</v>
      </c>
      <c r="L41" s="760" t="s">
        <v>1831</v>
      </c>
      <c r="M41" s="760" t="s">
        <v>1489</v>
      </c>
      <c r="N41" s="760" t="s">
        <v>1852</v>
      </c>
      <c r="O41" s="760" t="s">
        <v>1853</v>
      </c>
      <c r="P41" s="772">
        <f>COUNTIF('活動記録（多面的機能支払交付金の様式）'!$G$8:$L$25,【選択肢】!K41)</f>
        <v>0</v>
      </c>
    </row>
    <row r="42" spans="11:20" ht="18" customHeight="1">
      <c r="K42" s="759">
        <v>37</v>
      </c>
      <c r="L42" s="760" t="s">
        <v>1831</v>
      </c>
      <c r="M42" s="760" t="s">
        <v>1489</v>
      </c>
      <c r="N42" s="760" t="s">
        <v>1854</v>
      </c>
      <c r="O42" s="760" t="s">
        <v>1855</v>
      </c>
      <c r="P42" s="772">
        <f>COUNTIF('活動記録（多面的機能支払交付金の様式）'!$G$8:$L$25,【選択肢】!K42)</f>
        <v>0</v>
      </c>
      <c r="Q42" s="790" t="s">
        <v>1856</v>
      </c>
    </row>
    <row r="43" spans="11:20" ht="18" customHeight="1">
      <c r="K43" s="759">
        <v>38</v>
      </c>
      <c r="L43" s="760" t="s">
        <v>1831</v>
      </c>
      <c r="M43" s="760" t="s">
        <v>1489</v>
      </c>
      <c r="N43" s="760" t="s">
        <v>1857</v>
      </c>
      <c r="O43" s="791" t="s">
        <v>1858</v>
      </c>
      <c r="P43" s="772">
        <f>COUNTIF('活動記録（多面的機能支払交付金の様式）'!$G$8:$L$25,【選択肢】!K43)</f>
        <v>0</v>
      </c>
      <c r="Q43" s="792" t="s">
        <v>1859</v>
      </c>
      <c r="S43" s="793"/>
    </row>
    <row r="44" spans="11:20" ht="18" customHeight="1">
      <c r="K44" s="759">
        <v>39</v>
      </c>
      <c r="L44" s="760" t="s">
        <v>1831</v>
      </c>
      <c r="M44" s="760" t="s">
        <v>1494</v>
      </c>
      <c r="N44" s="760" t="s">
        <v>1849</v>
      </c>
      <c r="O44" s="794" t="s">
        <v>1860</v>
      </c>
      <c r="P44" s="772">
        <f>COUNTIF('活動記録（多面的機能支払交付金の様式）'!$G$8:$L$25,【選択肢】!K44)</f>
        <v>0</v>
      </c>
      <c r="Q44" s="795" t="s">
        <v>1860</v>
      </c>
      <c r="R44" s="796"/>
    </row>
    <row r="45" spans="11:20" ht="18" customHeight="1">
      <c r="K45" s="759">
        <v>40</v>
      </c>
      <c r="L45" s="760" t="s">
        <v>1831</v>
      </c>
      <c r="M45" s="760" t="s">
        <v>1494</v>
      </c>
      <c r="N45" s="760" t="s">
        <v>1849</v>
      </c>
      <c r="O45" s="794" t="s">
        <v>1861</v>
      </c>
      <c r="P45" s="772">
        <f>COUNTIF('活動記録（多面的機能支払交付金の様式）'!$G$8:$L$25,【選択肢】!K45)</f>
        <v>0</v>
      </c>
      <c r="Q45" s="795" t="s">
        <v>1861</v>
      </c>
      <c r="R45" s="796"/>
    </row>
    <row r="46" spans="11:20" ht="18" customHeight="1">
      <c r="K46" s="759">
        <v>41</v>
      </c>
      <c r="L46" s="760" t="s">
        <v>1831</v>
      </c>
      <c r="M46" s="760" t="s">
        <v>1494</v>
      </c>
      <c r="N46" s="760" t="s">
        <v>1849</v>
      </c>
      <c r="O46" s="794" t="s">
        <v>1862</v>
      </c>
      <c r="P46" s="772">
        <f>COUNTIF('活動記録（多面的機能支払交付金の様式）'!$G$8:$L$25,【選択肢】!K46)</f>
        <v>0</v>
      </c>
      <c r="Q46" s="795" t="s">
        <v>1862</v>
      </c>
      <c r="R46" s="796"/>
    </row>
    <row r="47" spans="11:20" ht="18" customHeight="1">
      <c r="K47" s="759">
        <v>42</v>
      </c>
      <c r="L47" s="760" t="s">
        <v>1831</v>
      </c>
      <c r="M47" s="760" t="s">
        <v>1494</v>
      </c>
      <c r="N47" s="760" t="s">
        <v>1643</v>
      </c>
      <c r="O47" s="794" t="s">
        <v>1863</v>
      </c>
      <c r="P47" s="772">
        <f>COUNTIF('活動記録（多面的機能支払交付金の様式）'!$G$8:$L$25,【選択肢】!K47)</f>
        <v>0</v>
      </c>
      <c r="Q47" s="795" t="s">
        <v>1863</v>
      </c>
      <c r="R47" s="796"/>
    </row>
    <row r="48" spans="11:20" ht="18" customHeight="1">
      <c r="K48" s="759">
        <v>43</v>
      </c>
      <c r="L48" s="760" t="s">
        <v>1831</v>
      </c>
      <c r="M48" s="760" t="s">
        <v>1494</v>
      </c>
      <c r="N48" s="760" t="s">
        <v>1643</v>
      </c>
      <c r="O48" s="794" t="s">
        <v>1864</v>
      </c>
      <c r="P48" s="772">
        <f>COUNTIF('活動記録（多面的機能支払交付金の様式）'!$G$8:$L$25,【選択肢】!K48)</f>
        <v>0</v>
      </c>
      <c r="Q48" s="795" t="s">
        <v>1864</v>
      </c>
      <c r="R48" s="796"/>
    </row>
    <row r="49" spans="11:20" ht="18" customHeight="1">
      <c r="K49" s="759">
        <v>44</v>
      </c>
      <c r="L49" s="760" t="s">
        <v>1831</v>
      </c>
      <c r="M49" s="760" t="s">
        <v>1494</v>
      </c>
      <c r="N49" s="760" t="s">
        <v>1643</v>
      </c>
      <c r="O49" s="794" t="s">
        <v>1865</v>
      </c>
      <c r="P49" s="772">
        <f>COUNTIF('活動記録（多面的機能支払交付金の様式）'!$G$8:$L$25,【選択肢】!K49)</f>
        <v>0</v>
      </c>
      <c r="Q49" s="795" t="s">
        <v>1865</v>
      </c>
      <c r="R49" s="796"/>
    </row>
    <row r="50" spans="11:20" ht="18" customHeight="1">
      <c r="K50" s="759">
        <v>45</v>
      </c>
      <c r="L50" s="760" t="s">
        <v>1831</v>
      </c>
      <c r="M50" s="760" t="s">
        <v>1494</v>
      </c>
      <c r="N50" s="760" t="s">
        <v>1852</v>
      </c>
      <c r="O50" s="794" t="s">
        <v>1866</v>
      </c>
      <c r="P50" s="772">
        <f>COUNTIF('活動記録（多面的機能支払交付金の様式）'!$G$8:$L$25,【選択肢】!K50)</f>
        <v>0</v>
      </c>
      <c r="Q50" s="795" t="s">
        <v>1866</v>
      </c>
      <c r="R50" s="796"/>
    </row>
    <row r="51" spans="11:20" ht="18" customHeight="1">
      <c r="K51" s="759">
        <v>46</v>
      </c>
      <c r="L51" s="760" t="s">
        <v>1831</v>
      </c>
      <c r="M51" s="760" t="s">
        <v>1494</v>
      </c>
      <c r="N51" s="760" t="s">
        <v>1852</v>
      </c>
      <c r="O51" s="794" t="s">
        <v>1867</v>
      </c>
      <c r="P51" s="772">
        <f>COUNTIF('活動記録（多面的機能支払交付金の様式）'!$G$8:$L$25,【選択肢】!K51)</f>
        <v>0</v>
      </c>
      <c r="Q51" s="795" t="s">
        <v>1867</v>
      </c>
      <c r="R51" s="796"/>
    </row>
    <row r="52" spans="11:20" ht="18" customHeight="1">
      <c r="K52" s="759">
        <v>47</v>
      </c>
      <c r="L52" s="760" t="s">
        <v>1831</v>
      </c>
      <c r="M52" s="760" t="s">
        <v>1494</v>
      </c>
      <c r="N52" s="760" t="s">
        <v>1852</v>
      </c>
      <c r="O52" s="794" t="s">
        <v>1868</v>
      </c>
      <c r="P52" s="772">
        <f>COUNTIF('活動記録（多面的機能支払交付金の様式）'!$G$8:$L$25,【選択肢】!K52)</f>
        <v>0</v>
      </c>
      <c r="Q52" s="795" t="s">
        <v>1868</v>
      </c>
      <c r="R52" s="796"/>
    </row>
    <row r="53" spans="11:20" ht="18" customHeight="1">
      <c r="K53" s="759">
        <v>48</v>
      </c>
      <c r="L53" s="760" t="s">
        <v>1831</v>
      </c>
      <c r="M53" s="760" t="s">
        <v>1494</v>
      </c>
      <c r="N53" s="760" t="s">
        <v>1854</v>
      </c>
      <c r="O53" s="794" t="s">
        <v>1869</v>
      </c>
      <c r="P53" s="772">
        <f>COUNTIF('活動記録（多面的機能支払交付金の様式）'!$G$8:$L$25,【選択肢】!K53)</f>
        <v>0</v>
      </c>
      <c r="Q53" s="795" t="s">
        <v>1869</v>
      </c>
      <c r="R53" s="796"/>
    </row>
    <row r="54" spans="11:20" ht="18" customHeight="1">
      <c r="K54" s="759">
        <v>49</v>
      </c>
      <c r="L54" s="760" t="s">
        <v>1831</v>
      </c>
      <c r="M54" s="760" t="s">
        <v>1494</v>
      </c>
      <c r="N54" s="760" t="s">
        <v>1854</v>
      </c>
      <c r="O54" s="794" t="s">
        <v>1870</v>
      </c>
      <c r="P54" s="772">
        <f>COUNTIF('活動記録（多面的機能支払交付金の様式）'!$G$8:$L$25,【選択肢】!K54)</f>
        <v>0</v>
      </c>
      <c r="Q54" s="795" t="s">
        <v>1870</v>
      </c>
      <c r="R54" s="796"/>
    </row>
    <row r="55" spans="11:20" ht="18" customHeight="1">
      <c r="K55" s="759">
        <v>50</v>
      </c>
      <c r="L55" s="760" t="s">
        <v>1831</v>
      </c>
      <c r="M55" s="760" t="s">
        <v>1494</v>
      </c>
      <c r="N55" s="760" t="s">
        <v>1857</v>
      </c>
      <c r="O55" s="794" t="s">
        <v>1871</v>
      </c>
      <c r="P55" s="772">
        <f>COUNTIF('活動記録（多面的機能支払交付金の様式）'!$G$8:$L$25,【選択肢】!K55)</f>
        <v>0</v>
      </c>
      <c r="Q55" s="795" t="s">
        <v>1871</v>
      </c>
      <c r="R55" s="797" t="s">
        <v>1856</v>
      </c>
    </row>
    <row r="56" spans="11:20" ht="18" customHeight="1">
      <c r="K56" s="759">
        <v>51</v>
      </c>
      <c r="L56" s="760" t="s">
        <v>1831</v>
      </c>
      <c r="M56" s="760" t="s">
        <v>1672</v>
      </c>
      <c r="N56" s="760" t="s">
        <v>1672</v>
      </c>
      <c r="O56" s="798" t="s">
        <v>1872</v>
      </c>
      <c r="P56" s="772">
        <f>COUNTIF('活動記録（多面的機能支払交付金の様式）'!$G$8:$L$25,【選択肢】!K56)</f>
        <v>0</v>
      </c>
      <c r="Q56" s="799"/>
      <c r="R56" s="754" t="s">
        <v>1873</v>
      </c>
      <c r="S56" s="800"/>
      <c r="T56" s="793"/>
    </row>
    <row r="57" spans="11:20" ht="18" customHeight="1">
      <c r="K57" s="759">
        <v>52</v>
      </c>
      <c r="L57" s="760" t="s">
        <v>1831</v>
      </c>
      <c r="M57" s="760" t="s">
        <v>1874</v>
      </c>
      <c r="N57" s="760" t="s">
        <v>1874</v>
      </c>
      <c r="O57" s="760" t="s">
        <v>1875</v>
      </c>
      <c r="P57" s="772">
        <f>COUNTIF('活動記録（多面的機能支払交付金の様式）'!$G$8:$L$25,【選択肢】!K57)</f>
        <v>0</v>
      </c>
      <c r="R57" s="801" t="s">
        <v>1876</v>
      </c>
      <c r="S57" s="802"/>
      <c r="T57" s="803"/>
    </row>
    <row r="58" spans="11:20" ht="18" customHeight="1">
      <c r="K58" s="759">
        <v>53</v>
      </c>
      <c r="L58" s="760" t="s">
        <v>1831</v>
      </c>
      <c r="M58" s="760" t="s">
        <v>1874</v>
      </c>
      <c r="N58" s="760" t="s">
        <v>1874</v>
      </c>
      <c r="O58" s="760" t="s">
        <v>1877</v>
      </c>
      <c r="P58" s="772">
        <f>COUNTIF('活動記録（多面的機能支払交付金の様式）'!$G$8:$L$25,【選択肢】!K58)</f>
        <v>0</v>
      </c>
      <c r="R58" s="804" t="s">
        <v>1878</v>
      </c>
      <c r="S58" s="802"/>
      <c r="T58" s="803"/>
    </row>
    <row r="59" spans="11:20" ht="18" customHeight="1">
      <c r="K59" s="759">
        <v>54</v>
      </c>
      <c r="L59" s="760" t="s">
        <v>1831</v>
      </c>
      <c r="M59" s="760" t="s">
        <v>1874</v>
      </c>
      <c r="N59" s="760" t="s">
        <v>1874</v>
      </c>
      <c r="O59" s="760" t="s">
        <v>1879</v>
      </c>
      <c r="P59" s="772">
        <f>COUNTIF('活動記録（多面的機能支払交付金の様式）'!$G$8:$L$25,【選択肢】!K59)</f>
        <v>0</v>
      </c>
      <c r="R59" s="804" t="s">
        <v>1880</v>
      </c>
      <c r="S59" s="802"/>
      <c r="T59" s="803"/>
    </row>
    <row r="60" spans="11:20" ht="18" customHeight="1">
      <c r="K60" s="759">
        <v>55</v>
      </c>
      <c r="L60" s="760" t="s">
        <v>1831</v>
      </c>
      <c r="M60" s="760" t="s">
        <v>1874</v>
      </c>
      <c r="N60" s="760" t="s">
        <v>1874</v>
      </c>
      <c r="O60" s="760" t="s">
        <v>1881</v>
      </c>
      <c r="P60" s="772">
        <f>COUNTIF('活動記録（多面的機能支払交付金の様式）'!$G$8:$L$25,【選択肢】!K60)</f>
        <v>0</v>
      </c>
      <c r="R60" s="804" t="s">
        <v>1882</v>
      </c>
      <c r="S60" s="802"/>
      <c r="T60" s="803"/>
    </row>
    <row r="61" spans="11:20" ht="18" customHeight="1">
      <c r="K61" s="759">
        <v>56</v>
      </c>
      <c r="L61" s="760" t="s">
        <v>1831</v>
      </c>
      <c r="M61" s="760" t="s">
        <v>1874</v>
      </c>
      <c r="N61" s="760" t="s">
        <v>1874</v>
      </c>
      <c r="O61" s="760" t="s">
        <v>1883</v>
      </c>
      <c r="P61" s="772">
        <f>COUNTIF('活動記録（多面的機能支払交付金の様式）'!$G$8:$L$25,【選択肢】!K61)</f>
        <v>0</v>
      </c>
      <c r="R61" s="804" t="s">
        <v>1884</v>
      </c>
      <c r="S61" s="802"/>
      <c r="T61" s="803"/>
    </row>
    <row r="62" spans="11:20" ht="18" customHeight="1">
      <c r="K62" s="759">
        <v>57</v>
      </c>
      <c r="L62" s="760" t="s">
        <v>1831</v>
      </c>
      <c r="M62" s="760" t="s">
        <v>1874</v>
      </c>
      <c r="N62" s="760" t="s">
        <v>1874</v>
      </c>
      <c r="O62" s="760" t="s">
        <v>1885</v>
      </c>
      <c r="P62" s="772">
        <f>COUNTIF('活動記録（多面的機能支払交付金の様式）'!$G$8:$L$25,【選択肢】!K62)</f>
        <v>0</v>
      </c>
      <c r="R62" s="804" t="s">
        <v>1886</v>
      </c>
      <c r="S62" s="802"/>
      <c r="T62" s="803"/>
    </row>
    <row r="63" spans="11:20" ht="18" customHeight="1">
      <c r="K63" s="759">
        <v>58</v>
      </c>
      <c r="L63" s="760" t="s">
        <v>1831</v>
      </c>
      <c r="M63" s="760" t="s">
        <v>1874</v>
      </c>
      <c r="N63" s="760" t="s">
        <v>1874</v>
      </c>
      <c r="O63" s="760" t="s">
        <v>1887</v>
      </c>
      <c r="P63" s="772">
        <f>COUNTIF('活動記録（多面的機能支払交付金の様式）'!$G$8:$L$25,【選択肢】!K63)</f>
        <v>0</v>
      </c>
      <c r="R63" s="804" t="s">
        <v>1888</v>
      </c>
      <c r="S63" s="802"/>
      <c r="T63" s="803"/>
    </row>
    <row r="64" spans="11:20" ht="18" customHeight="1">
      <c r="K64" s="759">
        <v>59</v>
      </c>
      <c r="L64" s="760" t="s">
        <v>1831</v>
      </c>
      <c r="M64" s="760" t="s">
        <v>1874</v>
      </c>
      <c r="N64" s="760" t="s">
        <v>1874</v>
      </c>
      <c r="O64" s="760" t="s">
        <v>1889</v>
      </c>
      <c r="P64" s="772">
        <f>COUNTIF('活動記録（多面的機能支払交付金の様式）'!$G$8:$L$25,【選択肢】!K64)</f>
        <v>0</v>
      </c>
      <c r="R64" s="805" t="s">
        <v>1890</v>
      </c>
      <c r="S64" s="797" t="s">
        <v>1856</v>
      </c>
      <c r="T64" s="803"/>
    </row>
    <row r="65" spans="11:20" ht="18" customHeight="1">
      <c r="K65" s="759">
        <v>60</v>
      </c>
      <c r="L65" s="760" t="s">
        <v>1831</v>
      </c>
      <c r="M65" s="760" t="s">
        <v>1874</v>
      </c>
      <c r="N65" s="760" t="s">
        <v>1874</v>
      </c>
      <c r="O65" s="760" t="s">
        <v>1891</v>
      </c>
      <c r="P65" s="772">
        <f>COUNTIF('活動記録（多面的機能支払交付金の様式）'!$G$8:$L$25,【選択肢】!K65)</f>
        <v>0</v>
      </c>
      <c r="R65" s="806"/>
      <c r="S65" s="754" t="s">
        <v>1892</v>
      </c>
      <c r="T65" s="800"/>
    </row>
    <row r="66" spans="11:20" ht="18" customHeight="1">
      <c r="K66" s="759">
        <v>61</v>
      </c>
      <c r="L66" s="760" t="s">
        <v>1893</v>
      </c>
      <c r="M66" s="760" t="s">
        <v>1494</v>
      </c>
      <c r="N66" s="760" t="s">
        <v>0</v>
      </c>
      <c r="O66" s="760" t="s">
        <v>1894</v>
      </c>
      <c r="P66" s="772">
        <f>COUNTIF('活動記録（多面的機能支払交付金の様式）'!$G$8:$L$25,【選択肢】!K66)</f>
        <v>0</v>
      </c>
      <c r="S66" s="801" t="s">
        <v>1895</v>
      </c>
      <c r="T66" s="802"/>
    </row>
    <row r="67" spans="11:20" ht="18" customHeight="1">
      <c r="K67" s="759">
        <v>62</v>
      </c>
      <c r="L67" s="760" t="s">
        <v>1893</v>
      </c>
      <c r="M67" s="760" t="s">
        <v>1494</v>
      </c>
      <c r="N67" s="760" t="s">
        <v>0</v>
      </c>
      <c r="O67" s="760" t="s">
        <v>1896</v>
      </c>
      <c r="P67" s="772">
        <f>COUNTIF('活動記録（多面的機能支払交付金の様式）'!$G$8:$L$25,【選択肢】!K67)</f>
        <v>0</v>
      </c>
      <c r="S67" s="804" t="s">
        <v>1897</v>
      </c>
      <c r="T67" s="802"/>
    </row>
    <row r="68" spans="11:20" ht="18" customHeight="1">
      <c r="K68" s="759">
        <v>63</v>
      </c>
      <c r="L68" s="760" t="s">
        <v>1893</v>
      </c>
      <c r="M68" s="760" t="s">
        <v>1494</v>
      </c>
      <c r="N68" s="760" t="s">
        <v>1</v>
      </c>
      <c r="O68" s="760" t="s">
        <v>1898</v>
      </c>
      <c r="P68" s="772">
        <f>COUNTIF('活動記録（多面的機能支払交付金の様式）'!$G$8:$L$25,【選択肢】!K68)</f>
        <v>0</v>
      </c>
      <c r="S68" s="804" t="s">
        <v>1899</v>
      </c>
      <c r="T68" s="802"/>
    </row>
    <row r="69" spans="11:20" ht="18" customHeight="1">
      <c r="K69" s="759">
        <v>64</v>
      </c>
      <c r="L69" s="760" t="s">
        <v>1893</v>
      </c>
      <c r="M69" s="760" t="s">
        <v>1494</v>
      </c>
      <c r="N69" s="760" t="s">
        <v>1</v>
      </c>
      <c r="O69" s="760" t="s">
        <v>1900</v>
      </c>
      <c r="P69" s="772">
        <f>COUNTIF('活動記録（多面的機能支払交付金の様式）'!$G$8:$L$25,【選択肢】!K69)</f>
        <v>0</v>
      </c>
      <c r="S69" s="804" t="s">
        <v>1901</v>
      </c>
      <c r="T69" s="802"/>
    </row>
    <row r="70" spans="11:20" ht="18" customHeight="1">
      <c r="K70" s="759">
        <v>65</v>
      </c>
      <c r="L70" s="760" t="s">
        <v>1893</v>
      </c>
      <c r="M70" s="760" t="s">
        <v>1494</v>
      </c>
      <c r="N70" s="760" t="s">
        <v>2</v>
      </c>
      <c r="O70" s="760" t="s">
        <v>1902</v>
      </c>
      <c r="P70" s="772">
        <f>COUNTIF('活動記録（多面的機能支払交付金の様式）'!$G$8:$L$25,【選択肢】!K70)</f>
        <v>0</v>
      </c>
      <c r="S70" s="804" t="s">
        <v>1903</v>
      </c>
      <c r="T70" s="802"/>
    </row>
    <row r="71" spans="11:20" ht="18" customHeight="1">
      <c r="K71" s="807">
        <v>66</v>
      </c>
      <c r="L71" s="791" t="s">
        <v>1893</v>
      </c>
      <c r="M71" s="791" t="s">
        <v>1494</v>
      </c>
      <c r="N71" s="791" t="s">
        <v>2</v>
      </c>
      <c r="O71" s="791" t="s">
        <v>1904</v>
      </c>
      <c r="P71" s="772">
        <f>COUNTIF('活動記録（多面的機能支払交付金の様式）'!$G$8:$L$25,【選択肢】!K71)</f>
        <v>0</v>
      </c>
      <c r="S71" s="805" t="s">
        <v>1905</v>
      </c>
      <c r="T71" s="802"/>
    </row>
    <row r="72" spans="11:20">
      <c r="K72" s="808">
        <v>67</v>
      </c>
      <c r="L72" s="808" t="s">
        <v>2437</v>
      </c>
      <c r="M72" s="808" t="s">
        <v>1548</v>
      </c>
      <c r="N72" s="808" t="s">
        <v>1548</v>
      </c>
      <c r="O72" s="808" t="s">
        <v>2438</v>
      </c>
      <c r="P72" s="808">
        <f>COUNTIF('活動記録（多面的機能支払交付金の様式）'!$G$8:$L$25,【選択肢】!K72)</f>
        <v>0</v>
      </c>
      <c r="S72" s="806"/>
    </row>
    <row r="73" spans="11:20">
      <c r="K73" s="809">
        <v>68</v>
      </c>
      <c r="L73" s="808" t="s">
        <v>2437</v>
      </c>
      <c r="M73" s="809" t="s">
        <v>1548</v>
      </c>
      <c r="N73" s="809" t="s">
        <v>1548</v>
      </c>
      <c r="O73" s="809" t="s">
        <v>2439</v>
      </c>
      <c r="P73" s="808">
        <f>COUNTIF('活動記録（多面的機能支払交付金の様式）'!$G$8:$L$25,【選択肢】!K73)</f>
        <v>0</v>
      </c>
    </row>
    <row r="74" spans="11:20">
      <c r="K74" s="809">
        <v>69</v>
      </c>
      <c r="L74" s="808" t="s">
        <v>2437</v>
      </c>
      <c r="M74" s="808" t="s">
        <v>1548</v>
      </c>
      <c r="N74" s="808" t="s">
        <v>1548</v>
      </c>
      <c r="O74" s="809" t="s">
        <v>2440</v>
      </c>
      <c r="P74" s="808">
        <f>COUNTIF('活動記録（多面的機能支払交付金の様式）'!$G$8:$L$25,【選択肢】!K74)</f>
        <v>0</v>
      </c>
    </row>
    <row r="75" spans="11:20">
      <c r="K75" s="809">
        <v>70</v>
      </c>
      <c r="L75" s="808" t="s">
        <v>2437</v>
      </c>
      <c r="M75" s="809" t="s">
        <v>1548</v>
      </c>
      <c r="N75" s="809" t="s">
        <v>1548</v>
      </c>
      <c r="O75" s="809" t="s">
        <v>2441</v>
      </c>
      <c r="P75" s="808">
        <f>COUNTIF('活動記録（多面的機能支払交付金の様式）'!$G$8:$L$25,【選択肢】!K75)</f>
        <v>0</v>
      </c>
    </row>
    <row r="76" spans="11:20">
      <c r="K76" s="809">
        <v>71</v>
      </c>
      <c r="L76" s="808" t="s">
        <v>2437</v>
      </c>
      <c r="M76" s="808" t="s">
        <v>1548</v>
      </c>
      <c r="N76" s="808" t="s">
        <v>1548</v>
      </c>
      <c r="O76" s="809" t="s">
        <v>2442</v>
      </c>
      <c r="P76" s="808">
        <f>COUNTIF('活動記録（多面的機能支払交付金の様式）'!$G$8:$L$25,【選択肢】!K76)</f>
        <v>0</v>
      </c>
    </row>
    <row r="77" spans="11:20">
      <c r="K77" s="809">
        <v>72</v>
      </c>
      <c r="L77" s="808" t="s">
        <v>2437</v>
      </c>
      <c r="M77" s="809" t="s">
        <v>1548</v>
      </c>
      <c r="N77" s="809" t="s">
        <v>1548</v>
      </c>
      <c r="O77" s="809" t="s">
        <v>2443</v>
      </c>
      <c r="P77" s="808">
        <f>COUNTIF('活動記録（多面的機能支払交付金の様式）'!$G$8:$L$25,【選択肢】!K77)</f>
        <v>0</v>
      </c>
    </row>
    <row r="78" spans="11:20">
      <c r="K78" s="809">
        <v>73</v>
      </c>
      <c r="L78" s="808" t="s">
        <v>2437</v>
      </c>
      <c r="M78" s="808" t="s">
        <v>1548</v>
      </c>
      <c r="N78" s="808" t="s">
        <v>1548</v>
      </c>
      <c r="O78" s="809" t="s">
        <v>2444</v>
      </c>
      <c r="P78" s="808">
        <f>COUNTIF('活動記録（多面的機能支払交付金の様式）'!$G$8:$L$25,【選択肢】!K78)</f>
        <v>0</v>
      </c>
    </row>
    <row r="79" spans="11:20">
      <c r="K79" s="809">
        <v>74</v>
      </c>
      <c r="L79" s="808" t="s">
        <v>2437</v>
      </c>
      <c r="M79" s="809" t="s">
        <v>1548</v>
      </c>
      <c r="N79" s="809" t="s">
        <v>1548</v>
      </c>
      <c r="O79" s="809" t="s">
        <v>2445</v>
      </c>
      <c r="P79" s="808">
        <f>COUNTIF('活動記録（多面的機能支払交付金の様式）'!$G$8:$L$25,【選択肢】!K79)</f>
        <v>0</v>
      </c>
    </row>
    <row r="80" spans="11:20">
      <c r="K80" s="809">
        <v>75</v>
      </c>
      <c r="L80" s="808" t="s">
        <v>2437</v>
      </c>
      <c r="M80" s="808" t="s">
        <v>1548</v>
      </c>
      <c r="N80" s="808" t="s">
        <v>1548</v>
      </c>
      <c r="O80" s="809" t="s">
        <v>2446</v>
      </c>
      <c r="P80" s="808">
        <f>COUNTIF('活動記録（多面的機能支払交付金の様式）'!$G$8:$L$25,【選択肢】!K80)</f>
        <v>0</v>
      </c>
    </row>
    <row r="81" spans="11:16">
      <c r="K81" s="809">
        <v>76</v>
      </c>
      <c r="L81" s="808" t="s">
        <v>2437</v>
      </c>
      <c r="M81" s="809" t="s">
        <v>1548</v>
      </c>
      <c r="N81" s="809" t="s">
        <v>1548</v>
      </c>
      <c r="O81" s="809" t="s">
        <v>2447</v>
      </c>
      <c r="P81" s="808">
        <f>COUNTIF('活動記録（多面的機能支払交付金の様式）'!$G$8:$L$25,【選択肢】!K81)</f>
        <v>0</v>
      </c>
    </row>
    <row r="82" spans="11:16">
      <c r="K82" s="809">
        <v>77</v>
      </c>
      <c r="L82" s="808" t="s">
        <v>2437</v>
      </c>
      <c r="M82" s="808" t="s">
        <v>1548</v>
      </c>
      <c r="N82" s="808" t="s">
        <v>1548</v>
      </c>
      <c r="O82" s="809" t="s">
        <v>2448</v>
      </c>
      <c r="P82" s="808">
        <f>COUNTIF('活動記録（多面的機能支払交付金の様式）'!$G$8:$L$25,【選択肢】!K82)</f>
        <v>0</v>
      </c>
    </row>
    <row r="83" spans="11:16">
      <c r="K83" s="809">
        <v>78</v>
      </c>
      <c r="L83" s="808" t="s">
        <v>2437</v>
      </c>
      <c r="M83" s="809" t="s">
        <v>1548</v>
      </c>
      <c r="N83" s="809" t="s">
        <v>1548</v>
      </c>
      <c r="O83" s="809" t="s">
        <v>1491</v>
      </c>
      <c r="P83" s="808">
        <f>COUNTIF('活動記録（多面的機能支払交付金の様式）'!$G$8:$L$25,【選択肢】!K83)</f>
        <v>0</v>
      </c>
    </row>
    <row r="84" spans="11:16">
      <c r="K84" s="809">
        <v>79</v>
      </c>
      <c r="L84" s="808" t="s">
        <v>2437</v>
      </c>
      <c r="M84" s="808" t="s">
        <v>1548</v>
      </c>
      <c r="N84" s="808" t="s">
        <v>1548</v>
      </c>
      <c r="O84" s="809" t="s">
        <v>483</v>
      </c>
      <c r="P84" s="808">
        <f>COUNTIF('活動記録（多面的機能支払交付金の様式）'!$G$8:$L$25,【選択肢】!K84)</f>
        <v>0</v>
      </c>
    </row>
    <row r="85" spans="11:16">
      <c r="K85" s="809">
        <v>80</v>
      </c>
      <c r="L85" s="808" t="s">
        <v>2437</v>
      </c>
      <c r="M85" s="809" t="s">
        <v>1548</v>
      </c>
      <c r="N85" s="809" t="s">
        <v>1548</v>
      </c>
      <c r="O85" s="809" t="s">
        <v>2449</v>
      </c>
      <c r="P85" s="808">
        <f>COUNTIF('活動記録（多面的機能支払交付金の様式）'!$G$8:$L$25,【選択肢】!K85)</f>
        <v>0</v>
      </c>
    </row>
    <row r="86" spans="11:16">
      <c r="K86" s="810"/>
      <c r="L86" s="810"/>
      <c r="M86" s="810" t="s">
        <v>1450</v>
      </c>
      <c r="N86" s="810"/>
      <c r="O86" s="810"/>
      <c r="P86" s="811"/>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3"/>
  <pageMargins left="0.70866141732283472" right="0.70866141732283472" top="0.74803149606299213" bottom="0.74803149606299213" header="0.31496062992125984" footer="0.31496062992125984"/>
  <pageSetup paperSize="9" scale="32" fitToWidth="0" orientation="landscape" r:id="rId1"/>
  <colBreaks count="1" manualBreakCount="1">
    <brk id="10" max="77"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E6FB3-EF99-4BC4-BB38-54ADD7F3CCB3}">
  <sheetPr>
    <pageSetUpPr fitToPage="1"/>
  </sheetPr>
  <dimension ref="A1:O113"/>
  <sheetViews>
    <sheetView showZeros="0" view="pageBreakPreview" zoomScale="52" zoomScaleNormal="100" zoomScaleSheetLayoutView="100" workbookViewId="0">
      <selection activeCell="X39" sqref="X39"/>
    </sheetView>
  </sheetViews>
  <sheetFormatPr defaultColWidth="9" defaultRowHeight="16.5"/>
  <cols>
    <col min="1" max="1" width="1.25" style="456" customWidth="1"/>
    <col min="2" max="2" width="16.375" style="456" customWidth="1"/>
    <col min="3" max="3" width="20.5" style="456" customWidth="1"/>
    <col min="4" max="4" width="6.625" style="456" hidden="1" customWidth="1"/>
    <col min="5" max="5" width="28.5" style="456" customWidth="1"/>
    <col min="6" max="6" width="6.125" style="456" customWidth="1"/>
    <col min="7" max="12" width="20.5" style="456" customWidth="1"/>
    <col min="13" max="13" width="10.875" style="456" customWidth="1"/>
    <col min="14" max="23" width="2.875" style="456" customWidth="1"/>
    <col min="24" max="16384" width="9" style="456"/>
  </cols>
  <sheetData>
    <row r="1" spans="2:14" s="453" customFormat="1" ht="17.25" customHeight="1">
      <c r="B1" s="451" t="s">
        <v>1996</v>
      </c>
      <c r="C1" s="452"/>
      <c r="D1" s="452"/>
      <c r="E1" s="452"/>
      <c r="F1" s="452"/>
      <c r="G1" s="452"/>
      <c r="H1" s="452"/>
      <c r="K1" s="454"/>
    </row>
    <row r="2" spans="2:14" s="453" customFormat="1" ht="17.25" customHeight="1">
      <c r="B2" s="451"/>
      <c r="C2" s="452"/>
      <c r="D2" s="452"/>
      <c r="E2" s="452"/>
      <c r="F2" s="452"/>
      <c r="G2" s="452"/>
      <c r="H2" s="452"/>
      <c r="K2" s="454"/>
    </row>
    <row r="3" spans="2:14" s="453" customFormat="1" ht="17.25" customHeight="1">
      <c r="B3" s="451"/>
      <c r="C3" s="633"/>
      <c r="D3" s="627"/>
      <c r="E3" s="627"/>
      <c r="F3" s="627"/>
      <c r="G3" s="1123"/>
      <c r="H3" s="2351" t="s">
        <v>1252</v>
      </c>
      <c r="I3" s="2351"/>
      <c r="J3" s="2351"/>
      <c r="K3" s="454"/>
    </row>
    <row r="4" spans="2:14" s="453" customFormat="1" ht="18.75" customHeight="1">
      <c r="C4" s="627"/>
      <c r="D4" s="627"/>
      <c r="E4" s="627"/>
      <c r="F4" s="627"/>
      <c r="G4" s="2352" t="s">
        <v>2504</v>
      </c>
      <c r="H4" s="2352"/>
      <c r="I4" s="2352"/>
      <c r="K4" s="454" t="s">
        <v>1253</v>
      </c>
      <c r="L4" s="543" t="str">
        <f>はじめに!D5</f>
        <v>あいうえお集落協定</v>
      </c>
    </row>
    <row r="5" spans="2:14" s="453" customFormat="1" ht="18.75" customHeight="1">
      <c r="B5" s="927" t="s">
        <v>1401</v>
      </c>
      <c r="C5" s="627"/>
      <c r="D5" s="627"/>
      <c r="E5" s="627"/>
      <c r="F5" s="627"/>
      <c r="G5" s="455"/>
      <c r="H5" s="455"/>
      <c r="K5" s="454"/>
      <c r="L5" s="634"/>
    </row>
    <row r="6" spans="2:14" s="453" customFormat="1" ht="27" customHeight="1">
      <c r="B6" s="2359" t="s">
        <v>2431</v>
      </c>
      <c r="C6" s="2359"/>
      <c r="D6" s="2359"/>
      <c r="E6" s="2359"/>
      <c r="F6" s="2359"/>
      <c r="G6" s="2359"/>
      <c r="H6" s="2359"/>
      <c r="I6" s="2359"/>
      <c r="J6" s="2359"/>
      <c r="K6" s="2359"/>
      <c r="L6" s="2359"/>
      <c r="M6" s="2359"/>
      <c r="N6" s="2359"/>
    </row>
    <row r="7" spans="2:14" s="453" customFormat="1" ht="32.450000000000003" customHeight="1">
      <c r="B7" s="2359" t="s">
        <v>2432</v>
      </c>
      <c r="C7" s="2359"/>
      <c r="D7" s="2359"/>
      <c r="E7" s="2359"/>
      <c r="F7" s="2359"/>
      <c r="G7" s="2359"/>
      <c r="H7" s="2359"/>
      <c r="I7" s="2359"/>
      <c r="J7" s="2359"/>
      <c r="K7" s="2359"/>
      <c r="L7" s="2359"/>
      <c r="M7" s="2359"/>
      <c r="N7" s="2359"/>
    </row>
    <row r="8" spans="2:14" s="453" customFormat="1" ht="28.5" customHeight="1">
      <c r="B8" s="2360" t="s">
        <v>1363</v>
      </c>
      <c r="C8" s="2360"/>
      <c r="D8" s="2360"/>
      <c r="E8" s="2360"/>
      <c r="F8" s="2360"/>
      <c r="G8" s="2360"/>
      <c r="H8" s="2360"/>
      <c r="I8" s="2360"/>
      <c r="J8" s="2360"/>
      <c r="K8" s="2360"/>
      <c r="L8" s="2360"/>
      <c r="M8" s="2360"/>
      <c r="N8" s="2360"/>
    </row>
    <row r="9" spans="2:14" ht="23.45" customHeight="1">
      <c r="B9" s="928" t="s">
        <v>1254</v>
      </c>
      <c r="C9" s="928" t="s">
        <v>1444</v>
      </c>
      <c r="D9" s="928" t="s">
        <v>1256</v>
      </c>
      <c r="E9" s="929" t="s">
        <v>1448</v>
      </c>
      <c r="F9" s="552" t="s">
        <v>1239</v>
      </c>
      <c r="G9" s="930" t="s">
        <v>1257</v>
      </c>
      <c r="H9" s="931" t="s">
        <v>1258</v>
      </c>
      <c r="I9" s="931" t="s">
        <v>1259</v>
      </c>
      <c r="J9" s="928" t="s">
        <v>1260</v>
      </c>
      <c r="K9" s="928" t="s">
        <v>1449</v>
      </c>
      <c r="L9" s="932" t="s">
        <v>1180</v>
      </c>
      <c r="M9" s="942" t="s">
        <v>1368</v>
      </c>
    </row>
    <row r="10" spans="2:14" ht="38.450000000000003" customHeight="1">
      <c r="B10" s="1117">
        <v>44287</v>
      </c>
      <c r="C10" s="1118" t="s">
        <v>1402</v>
      </c>
      <c r="D10" s="1119">
        <f>MONTH('金銭出納簿（今年度）（参考）'!$B10)</f>
        <v>4</v>
      </c>
      <c r="E10" s="1120" t="s">
        <v>1261</v>
      </c>
      <c r="F10" s="934"/>
      <c r="G10" s="1115">
        <v>1800000</v>
      </c>
      <c r="H10" s="1116">
        <v>0</v>
      </c>
      <c r="I10" s="457">
        <f>G10-H10</f>
        <v>1800000</v>
      </c>
      <c r="J10" s="1114"/>
      <c r="K10" s="1114"/>
      <c r="L10" s="1113" t="s">
        <v>1262</v>
      </c>
      <c r="M10" s="943"/>
    </row>
    <row r="11" spans="2:14" ht="19.149999999999999" customHeight="1">
      <c r="B11" s="1117">
        <v>44287</v>
      </c>
      <c r="C11" s="1118" t="s">
        <v>1404</v>
      </c>
      <c r="D11" s="1119">
        <f>MONTH('金銭出納簿（今年度）（参考）'!$B11)</f>
        <v>4</v>
      </c>
      <c r="E11" s="1120" t="s">
        <v>1263</v>
      </c>
      <c r="F11" s="935"/>
      <c r="G11" s="1115">
        <v>130</v>
      </c>
      <c r="H11" s="1116">
        <v>0</v>
      </c>
      <c r="I11" s="457">
        <f>I10+$G11-$H11</f>
        <v>1800130</v>
      </c>
      <c r="J11" s="1114"/>
      <c r="K11" s="1114"/>
      <c r="L11" s="1113"/>
      <c r="M11" s="943"/>
    </row>
    <row r="12" spans="2:14" ht="19.149999999999999" customHeight="1">
      <c r="B12" s="1121">
        <v>44301</v>
      </c>
      <c r="C12" s="1118" t="s">
        <v>1408</v>
      </c>
      <c r="D12" s="1119">
        <f>MONTH('金銭出納簿（今年度）（参考）'!$B12)</f>
        <v>4</v>
      </c>
      <c r="E12" s="1120" t="s">
        <v>1264</v>
      </c>
      <c r="F12" s="936"/>
      <c r="G12" s="1115"/>
      <c r="H12" s="1116">
        <v>5000</v>
      </c>
      <c r="I12" s="457">
        <f t="shared" ref="I12:I49" si="0">I11+$G12-$H12</f>
        <v>1795130</v>
      </c>
      <c r="J12" s="1114"/>
      <c r="K12" s="1114"/>
      <c r="L12" s="1113"/>
      <c r="M12" s="943"/>
    </row>
    <row r="13" spans="2:14" ht="19.5" customHeight="1">
      <c r="B13" s="1117">
        <v>44319</v>
      </c>
      <c r="C13" s="1118" t="s">
        <v>1416</v>
      </c>
      <c r="D13" s="1119">
        <f>MONTH('金銭出納簿（今年度）（参考）'!$B13)</f>
        <v>5</v>
      </c>
      <c r="E13" s="1120" t="s">
        <v>1265</v>
      </c>
      <c r="F13" s="935"/>
      <c r="G13" s="1115"/>
      <c r="H13" s="1116">
        <v>30000</v>
      </c>
      <c r="I13" s="457">
        <f t="shared" si="0"/>
        <v>1765130</v>
      </c>
      <c r="J13" s="1114">
        <v>1</v>
      </c>
      <c r="K13" s="1114"/>
      <c r="L13" s="1113"/>
      <c r="M13" s="943"/>
    </row>
    <row r="14" spans="2:14" ht="36.6" customHeight="1">
      <c r="B14" s="1121">
        <v>43985</v>
      </c>
      <c r="C14" s="1118" t="s">
        <v>1408</v>
      </c>
      <c r="D14" s="1119">
        <f>MONTH('金銭出納簿（今年度）（参考）'!$B14)</f>
        <v>6</v>
      </c>
      <c r="E14" s="1120" t="s">
        <v>1266</v>
      </c>
      <c r="F14" s="935"/>
      <c r="G14" s="1115"/>
      <c r="H14" s="1116">
        <v>300000</v>
      </c>
      <c r="I14" s="457">
        <f t="shared" si="0"/>
        <v>1465130</v>
      </c>
      <c r="J14" s="1114">
        <v>2</v>
      </c>
      <c r="K14" s="1114"/>
      <c r="L14" s="1113" t="s">
        <v>1267</v>
      </c>
      <c r="M14" s="943"/>
    </row>
    <row r="15" spans="2:14" ht="19.5" customHeight="1">
      <c r="B15" s="1121">
        <v>43989</v>
      </c>
      <c r="C15" s="1118" t="s">
        <v>1410</v>
      </c>
      <c r="D15" s="1119">
        <f>MONTH('金銭出納簿（今年度）（参考）'!$B15)</f>
        <v>6</v>
      </c>
      <c r="E15" s="1120" t="s">
        <v>1268</v>
      </c>
      <c r="F15" s="935"/>
      <c r="G15" s="1115"/>
      <c r="H15" s="1116">
        <v>60000</v>
      </c>
      <c r="I15" s="457">
        <f t="shared" si="0"/>
        <v>1405130</v>
      </c>
      <c r="J15" s="1114">
        <v>3</v>
      </c>
      <c r="K15" s="1114"/>
      <c r="L15" s="1113"/>
      <c r="M15" s="943"/>
    </row>
    <row r="16" spans="2:14" ht="19.5" customHeight="1">
      <c r="B16" s="1121">
        <v>44013</v>
      </c>
      <c r="C16" s="1118" t="s">
        <v>1412</v>
      </c>
      <c r="D16" s="1119">
        <f>MONTH('金銭出納簿（今年度）（参考）'!$B16)</f>
        <v>7</v>
      </c>
      <c r="E16" s="1120" t="s">
        <v>738</v>
      </c>
      <c r="F16" s="937"/>
      <c r="G16" s="1115"/>
      <c r="H16" s="1116">
        <v>60000</v>
      </c>
      <c r="I16" s="457">
        <f t="shared" si="0"/>
        <v>1345130</v>
      </c>
      <c r="J16" s="1114">
        <v>4</v>
      </c>
      <c r="K16" s="1114"/>
      <c r="L16" s="1113"/>
      <c r="M16" s="943"/>
    </row>
    <row r="17" spans="2:13" ht="19.5" customHeight="1">
      <c r="B17" s="1121">
        <v>44046</v>
      </c>
      <c r="C17" s="1118" t="s">
        <v>1408</v>
      </c>
      <c r="D17" s="1119">
        <f>MONTH('金銭出納簿（今年度）（参考）'!$B17)</f>
        <v>8</v>
      </c>
      <c r="E17" s="1120" t="s">
        <v>1269</v>
      </c>
      <c r="F17" s="935"/>
      <c r="G17" s="1115"/>
      <c r="H17" s="1116">
        <v>100000</v>
      </c>
      <c r="I17" s="457">
        <f t="shared" si="0"/>
        <v>1245130</v>
      </c>
      <c r="J17" s="1114">
        <v>5</v>
      </c>
      <c r="K17" s="1114"/>
      <c r="L17" s="1113"/>
      <c r="M17" s="943"/>
    </row>
    <row r="18" spans="2:13" ht="19.5" customHeight="1">
      <c r="B18" s="1121">
        <v>44051</v>
      </c>
      <c r="C18" s="1118" t="s">
        <v>1407</v>
      </c>
      <c r="D18" s="1122">
        <f>MONTH('金銭出納簿（今年度）（参考）'!$B18)</f>
        <v>8</v>
      </c>
      <c r="E18" s="1120" t="s">
        <v>1270</v>
      </c>
      <c r="F18" s="935"/>
      <c r="G18" s="1115"/>
      <c r="H18" s="1116">
        <v>50000</v>
      </c>
      <c r="I18" s="457">
        <f t="shared" si="0"/>
        <v>1195130</v>
      </c>
      <c r="J18" s="1114">
        <v>6</v>
      </c>
      <c r="K18" s="1114"/>
      <c r="L18" s="1113"/>
      <c r="M18" s="943"/>
    </row>
    <row r="19" spans="2:13" ht="19.5" customHeight="1">
      <c r="B19" s="1121">
        <v>44075</v>
      </c>
      <c r="C19" s="1118" t="s">
        <v>1412</v>
      </c>
      <c r="D19" s="1119">
        <f>MONTH('金銭出納簿（今年度）（参考）'!$B19)</f>
        <v>9</v>
      </c>
      <c r="E19" s="1120" t="s">
        <v>1271</v>
      </c>
      <c r="F19" s="935"/>
      <c r="G19" s="1115"/>
      <c r="H19" s="1116">
        <v>120000</v>
      </c>
      <c r="I19" s="457">
        <f t="shared" si="0"/>
        <v>1075130</v>
      </c>
      <c r="J19" s="1114">
        <v>7</v>
      </c>
      <c r="K19" s="1114"/>
      <c r="L19" s="1113"/>
      <c r="M19" s="943"/>
    </row>
    <row r="20" spans="2:13" ht="19.5" customHeight="1">
      <c r="B20" s="1121">
        <v>44089</v>
      </c>
      <c r="C20" s="1118" t="s">
        <v>1404</v>
      </c>
      <c r="D20" s="1119">
        <f>MONTH('金銭出納簿（今年度）（参考）'!$B20)</f>
        <v>9</v>
      </c>
      <c r="E20" s="1120" t="s">
        <v>1268</v>
      </c>
      <c r="F20" s="935"/>
      <c r="G20" s="1115">
        <v>20000</v>
      </c>
      <c r="H20" s="1116"/>
      <c r="I20" s="457">
        <f t="shared" si="0"/>
        <v>1095130</v>
      </c>
      <c r="J20" s="1114">
        <v>8</v>
      </c>
      <c r="K20" s="1114"/>
      <c r="L20" s="1113"/>
      <c r="M20" s="943"/>
    </row>
    <row r="21" spans="2:13" ht="19.5" customHeight="1">
      <c r="B21" s="1121">
        <v>44099</v>
      </c>
      <c r="C21" s="1118" t="s">
        <v>1414</v>
      </c>
      <c r="D21" s="1119">
        <f>MONTH('金銭出納簿（今年度）（参考）'!$B21)</f>
        <v>9</v>
      </c>
      <c r="E21" s="1120" t="s">
        <v>1272</v>
      </c>
      <c r="F21" s="935"/>
      <c r="G21" s="1115"/>
      <c r="H21" s="1116">
        <v>400000</v>
      </c>
      <c r="I21" s="457">
        <f t="shared" si="0"/>
        <v>695130</v>
      </c>
      <c r="J21" s="1114" t="s">
        <v>1273</v>
      </c>
      <c r="K21" s="1114"/>
      <c r="L21" s="1113"/>
      <c r="M21" s="943"/>
    </row>
    <row r="22" spans="2:13" ht="19.5" customHeight="1">
      <c r="B22" s="1121">
        <v>44105</v>
      </c>
      <c r="C22" s="1118" t="s">
        <v>1404</v>
      </c>
      <c r="D22" s="1119">
        <f>MONTH('金銭出納簿（今年度）（参考）'!$B22)</f>
        <v>10</v>
      </c>
      <c r="E22" s="1120" t="s">
        <v>1263</v>
      </c>
      <c r="F22" s="935"/>
      <c r="G22" s="1115">
        <v>40</v>
      </c>
      <c r="H22" s="1116">
        <v>0</v>
      </c>
      <c r="I22" s="457">
        <f t="shared" si="0"/>
        <v>695170</v>
      </c>
      <c r="J22" s="1114"/>
      <c r="K22" s="1114"/>
      <c r="L22" s="1113"/>
      <c r="M22" s="943"/>
    </row>
    <row r="23" spans="2:13" ht="19.5" customHeight="1">
      <c r="B23" s="1121">
        <v>44105</v>
      </c>
      <c r="C23" s="1118" t="s">
        <v>1422</v>
      </c>
      <c r="D23" s="1119">
        <f>MONTH('金銭出納簿（今年度）（参考）'!$B23)</f>
        <v>10</v>
      </c>
      <c r="E23" s="1120" t="s">
        <v>1274</v>
      </c>
      <c r="F23" s="935"/>
      <c r="G23" s="1115"/>
      <c r="H23" s="1116">
        <v>60000</v>
      </c>
      <c r="I23" s="457">
        <f t="shared" si="0"/>
        <v>635170</v>
      </c>
      <c r="J23" s="1114">
        <v>11</v>
      </c>
      <c r="K23" s="1114"/>
      <c r="L23" s="1113"/>
      <c r="M23" s="943"/>
    </row>
    <row r="24" spans="2:13" ht="19.5" customHeight="1">
      <c r="B24" s="1121">
        <v>44150</v>
      </c>
      <c r="C24" s="1118" t="s">
        <v>1403</v>
      </c>
      <c r="D24" s="1119">
        <f>MONTH('金銭出納簿（今年度）（参考）'!$B24)</f>
        <v>11</v>
      </c>
      <c r="E24" s="1120" t="s">
        <v>1275</v>
      </c>
      <c r="F24" s="935"/>
      <c r="G24" s="1115">
        <v>4800000</v>
      </c>
      <c r="H24" s="1116">
        <v>0</v>
      </c>
      <c r="I24" s="457">
        <f t="shared" si="0"/>
        <v>5435170</v>
      </c>
      <c r="J24" s="1114"/>
      <c r="K24" s="1114"/>
      <c r="L24" s="1113"/>
      <c r="M24" s="943"/>
    </row>
    <row r="25" spans="2:13" ht="19.5" customHeight="1">
      <c r="B25" s="1121">
        <v>44165</v>
      </c>
      <c r="C25" s="1118" t="s">
        <v>1405</v>
      </c>
      <c r="D25" s="1119">
        <f>MONTH('金銭出納簿（今年度）（参考）'!$B25)</f>
        <v>11</v>
      </c>
      <c r="E25" s="1120" t="s">
        <v>1276</v>
      </c>
      <c r="F25" s="935"/>
      <c r="G25" s="1115"/>
      <c r="H25" s="1116">
        <v>2400000</v>
      </c>
      <c r="I25" s="457">
        <f t="shared" si="0"/>
        <v>3035170</v>
      </c>
      <c r="J25" s="1114" t="s">
        <v>1277</v>
      </c>
      <c r="K25" s="1114"/>
      <c r="L25" s="1113"/>
      <c r="M25" s="943"/>
    </row>
    <row r="26" spans="2:13" ht="19.5" customHeight="1">
      <c r="B26" s="1121">
        <v>44530</v>
      </c>
      <c r="C26" s="1118" t="s">
        <v>1406</v>
      </c>
      <c r="D26" s="1119">
        <f>MONTH('金銭出納簿（今年度）（参考）'!$B26)</f>
        <v>11</v>
      </c>
      <c r="E26" s="1120" t="s">
        <v>1276</v>
      </c>
      <c r="F26" s="935"/>
      <c r="G26" s="1115"/>
      <c r="H26" s="1116">
        <v>100000</v>
      </c>
      <c r="I26" s="457">
        <f t="shared" si="0"/>
        <v>2935170</v>
      </c>
      <c r="J26" s="1114" t="s">
        <v>1277</v>
      </c>
      <c r="K26" s="1114"/>
      <c r="L26" s="1113"/>
      <c r="M26" s="943"/>
    </row>
    <row r="27" spans="2:13" ht="19.5" customHeight="1">
      <c r="B27" s="1121">
        <v>44530</v>
      </c>
      <c r="C27" s="1118" t="s">
        <v>1410</v>
      </c>
      <c r="D27" s="1119">
        <f>MONTH('金銭出納簿（今年度）（参考）'!$B27)</f>
        <v>11</v>
      </c>
      <c r="E27" s="1120" t="s">
        <v>1278</v>
      </c>
      <c r="F27" s="935"/>
      <c r="G27" s="1115"/>
      <c r="H27" s="1116">
        <v>20000</v>
      </c>
      <c r="I27" s="457">
        <f t="shared" si="0"/>
        <v>2915170</v>
      </c>
      <c r="J27" s="1114"/>
      <c r="K27" s="1114"/>
      <c r="L27" s="1113"/>
      <c r="M27" s="943"/>
    </row>
    <row r="28" spans="2:13" ht="19.5" customHeight="1">
      <c r="B28" s="1121">
        <v>44166</v>
      </c>
      <c r="C28" s="1118" t="s">
        <v>1407</v>
      </c>
      <c r="D28" s="1119">
        <f>MONTH('金銭出納簿（今年度）（参考）'!$B28)</f>
        <v>12</v>
      </c>
      <c r="E28" s="1120" t="s">
        <v>1276</v>
      </c>
      <c r="F28" s="934"/>
      <c r="G28" s="1115"/>
      <c r="H28" s="1116">
        <v>200000</v>
      </c>
      <c r="I28" s="457">
        <f t="shared" si="0"/>
        <v>2715170</v>
      </c>
      <c r="J28" s="1114" t="s">
        <v>1279</v>
      </c>
      <c r="K28" s="1114"/>
      <c r="L28" s="1113"/>
      <c r="M28" s="943"/>
    </row>
    <row r="29" spans="2:13" ht="19.5" customHeight="1">
      <c r="B29" s="1121">
        <v>44197</v>
      </c>
      <c r="C29" s="1118" t="s">
        <v>1410</v>
      </c>
      <c r="D29" s="1119">
        <f>MONTH('金銭出納簿（今年度）（参考）'!$B29)</f>
        <v>1</v>
      </c>
      <c r="E29" s="1120" t="s">
        <v>1278</v>
      </c>
      <c r="F29" s="935"/>
      <c r="G29" s="1115"/>
      <c r="H29" s="1116">
        <v>40000</v>
      </c>
      <c r="I29" s="457">
        <f t="shared" si="0"/>
        <v>2675170</v>
      </c>
      <c r="J29" s="1114">
        <v>58</v>
      </c>
      <c r="K29" s="1114"/>
      <c r="L29" s="1113"/>
      <c r="M29" s="943"/>
    </row>
    <row r="30" spans="2:13" ht="19.5" customHeight="1">
      <c r="B30" s="1121">
        <v>44208</v>
      </c>
      <c r="C30" s="1118" t="s">
        <v>1408</v>
      </c>
      <c r="D30" s="1119">
        <f>MONTH('金銭出納簿（今年度）（参考）'!$B30)</f>
        <v>1</v>
      </c>
      <c r="E30" s="1120" t="s">
        <v>1280</v>
      </c>
      <c r="F30" s="936"/>
      <c r="G30" s="1115"/>
      <c r="H30" s="1116">
        <v>200000</v>
      </c>
      <c r="I30" s="457">
        <f t="shared" si="0"/>
        <v>2475170</v>
      </c>
      <c r="J30" s="1114">
        <v>59</v>
      </c>
      <c r="K30" s="1114"/>
      <c r="L30" s="1113"/>
      <c r="M30" s="943"/>
    </row>
    <row r="31" spans="2:13" ht="19.5" customHeight="1">
      <c r="B31" s="1121">
        <v>44209</v>
      </c>
      <c r="C31" s="1118" t="s">
        <v>1412</v>
      </c>
      <c r="D31" s="1119">
        <f>MONTH('金銭出納簿（今年度）（参考）'!$B31)</f>
        <v>1</v>
      </c>
      <c r="E31" s="1120" t="s">
        <v>1281</v>
      </c>
      <c r="F31" s="935"/>
      <c r="G31" s="1115"/>
      <c r="H31" s="1116">
        <v>200000</v>
      </c>
      <c r="I31" s="457">
        <f t="shared" si="0"/>
        <v>2275170</v>
      </c>
      <c r="J31" s="1114">
        <v>60</v>
      </c>
      <c r="K31" s="1114"/>
      <c r="L31" s="1113"/>
      <c r="M31" s="943"/>
    </row>
    <row r="32" spans="2:13" ht="19.5" customHeight="1">
      <c r="B32" s="1121">
        <v>44198</v>
      </c>
      <c r="C32" s="1118" t="s">
        <v>1404</v>
      </c>
      <c r="D32" s="1119">
        <f>MONTH('金銭出納簿（今年度）（参考）'!$B32)</f>
        <v>1</v>
      </c>
      <c r="E32" s="1120" t="s">
        <v>1263</v>
      </c>
      <c r="F32" s="935"/>
      <c r="G32" s="1115">
        <v>120</v>
      </c>
      <c r="H32" s="1116"/>
      <c r="I32" s="457">
        <f t="shared" si="0"/>
        <v>2275290</v>
      </c>
      <c r="J32" s="1114"/>
      <c r="K32" s="1114"/>
      <c r="L32" s="1113"/>
      <c r="M32" s="943"/>
    </row>
    <row r="33" spans="2:13" ht="19.5" customHeight="1">
      <c r="B33" s="1121">
        <v>44212</v>
      </c>
      <c r="C33" s="1118" t="s">
        <v>1434</v>
      </c>
      <c r="D33" s="1119">
        <f>MONTH('金銭出納簿（今年度）（参考）'!$B33)</f>
        <v>1</v>
      </c>
      <c r="E33" s="1120" t="s">
        <v>1282</v>
      </c>
      <c r="F33" s="935"/>
      <c r="G33" s="1115"/>
      <c r="H33" s="1116">
        <v>50000</v>
      </c>
      <c r="I33" s="457">
        <f t="shared" si="0"/>
        <v>2225290</v>
      </c>
      <c r="J33" s="1114">
        <v>61</v>
      </c>
      <c r="K33" s="1114"/>
      <c r="L33" s="1113"/>
      <c r="M33" s="943"/>
    </row>
    <row r="34" spans="2:13" ht="19.5" customHeight="1">
      <c r="B34" s="1121">
        <v>44213</v>
      </c>
      <c r="C34" s="1118" t="s">
        <v>1424</v>
      </c>
      <c r="D34" s="1119">
        <f>MONTH('金銭出納簿（今年度）（参考）'!$B34)</f>
        <v>1</v>
      </c>
      <c r="E34" s="1120" t="s">
        <v>1282</v>
      </c>
      <c r="F34" s="937"/>
      <c r="G34" s="1115"/>
      <c r="H34" s="1116">
        <v>50001</v>
      </c>
      <c r="I34" s="457">
        <f t="shared" si="0"/>
        <v>2175289</v>
      </c>
      <c r="J34" s="1114">
        <v>62</v>
      </c>
      <c r="K34" s="1114"/>
      <c r="L34" s="1113"/>
      <c r="M34" s="943"/>
    </row>
    <row r="35" spans="2:13" ht="19.5" customHeight="1">
      <c r="B35" s="1121">
        <v>44228</v>
      </c>
      <c r="C35" s="1118" t="s">
        <v>1428</v>
      </c>
      <c r="D35" s="1119">
        <f>MONTH('金銭出納簿（今年度）（参考）'!$B35)</f>
        <v>2</v>
      </c>
      <c r="E35" s="1120" t="s">
        <v>1284</v>
      </c>
      <c r="F35" s="935"/>
      <c r="G35" s="1115"/>
      <c r="H35" s="1116">
        <v>2000</v>
      </c>
      <c r="I35" s="457">
        <f t="shared" si="0"/>
        <v>2173289</v>
      </c>
      <c r="J35" s="1114">
        <v>63</v>
      </c>
      <c r="K35" s="1114"/>
      <c r="L35" s="1113"/>
      <c r="M35" s="943"/>
    </row>
    <row r="36" spans="2:13" ht="19.5" customHeight="1">
      <c r="B36" s="1121">
        <v>44229</v>
      </c>
      <c r="C36" s="1118" t="s">
        <v>1432</v>
      </c>
      <c r="D36" s="1119">
        <f>MONTH('金銭出納簿（今年度）（参考）'!$B36)</f>
        <v>2</v>
      </c>
      <c r="E36" s="1120" t="s">
        <v>1285</v>
      </c>
      <c r="F36" s="935"/>
      <c r="G36" s="1115"/>
      <c r="H36" s="1116">
        <v>100000</v>
      </c>
      <c r="I36" s="457">
        <f t="shared" si="0"/>
        <v>2073289</v>
      </c>
      <c r="J36" s="1114">
        <v>64</v>
      </c>
      <c r="K36" s="1114"/>
      <c r="L36" s="1113"/>
      <c r="M36" s="943"/>
    </row>
    <row r="37" spans="2:13" ht="19.5" customHeight="1">
      <c r="B37" s="1121">
        <v>44230</v>
      </c>
      <c r="C37" s="1118" t="s">
        <v>1418</v>
      </c>
      <c r="D37" s="1119">
        <f>MONTH('金銭出納簿（今年度）（参考）'!$B37)</f>
        <v>2</v>
      </c>
      <c r="E37" s="1120" t="s">
        <v>1286</v>
      </c>
      <c r="F37" s="935"/>
      <c r="G37" s="1115"/>
      <c r="H37" s="1116">
        <v>100000</v>
      </c>
      <c r="I37" s="457">
        <f t="shared" si="0"/>
        <v>1973289</v>
      </c>
      <c r="J37" s="1114">
        <v>65</v>
      </c>
      <c r="K37" s="1114"/>
      <c r="L37" s="1113"/>
      <c r="M37" s="943"/>
    </row>
    <row r="38" spans="2:13" ht="19.5" customHeight="1">
      <c r="B38" s="1121">
        <v>44232</v>
      </c>
      <c r="C38" s="1118" t="s">
        <v>1430</v>
      </c>
      <c r="D38" s="1119">
        <f>MONTH('金銭出納簿（今年度）（参考）'!$B38)</f>
        <v>2</v>
      </c>
      <c r="E38" s="1120" t="s">
        <v>1287</v>
      </c>
      <c r="F38" s="935"/>
      <c r="G38" s="1115"/>
      <c r="H38" s="1116">
        <v>50000</v>
      </c>
      <c r="I38" s="457">
        <f t="shared" si="0"/>
        <v>1923289</v>
      </c>
      <c r="J38" s="1114">
        <v>66</v>
      </c>
      <c r="K38" s="1114"/>
      <c r="L38" s="1113"/>
      <c r="M38" s="943"/>
    </row>
    <row r="39" spans="2:13" ht="19.5" customHeight="1">
      <c r="B39" s="1121">
        <v>44258</v>
      </c>
      <c r="C39" s="1118" t="s">
        <v>1408</v>
      </c>
      <c r="D39" s="1119">
        <f>MONTH('金銭出納簿（今年度）（参考）'!$B39)</f>
        <v>3</v>
      </c>
      <c r="E39" s="1120" t="s">
        <v>1282</v>
      </c>
      <c r="F39" s="935"/>
      <c r="G39" s="1115"/>
      <c r="H39" s="1116">
        <v>50000</v>
      </c>
      <c r="I39" s="457">
        <f t="shared" si="0"/>
        <v>1873289</v>
      </c>
      <c r="J39" s="1114">
        <v>67</v>
      </c>
      <c r="K39" s="1114"/>
      <c r="L39" s="1113"/>
      <c r="M39" s="943"/>
    </row>
    <row r="40" spans="2:13" ht="19.5" customHeight="1">
      <c r="B40" s="1121">
        <v>44258</v>
      </c>
      <c r="C40" s="1118" t="s">
        <v>1434</v>
      </c>
      <c r="D40" s="1119">
        <f>MONTH('金銭出納簿（今年度）（参考）'!$B40)</f>
        <v>3</v>
      </c>
      <c r="E40" s="1120" t="s">
        <v>1288</v>
      </c>
      <c r="F40" s="935"/>
      <c r="G40" s="1115"/>
      <c r="H40" s="1116">
        <v>20000</v>
      </c>
      <c r="I40" s="457">
        <f t="shared" si="0"/>
        <v>1853289</v>
      </c>
      <c r="J40" s="1114">
        <v>68</v>
      </c>
      <c r="K40" s="1114"/>
      <c r="L40" s="1113"/>
      <c r="M40" s="943"/>
    </row>
    <row r="41" spans="2:13" ht="19.5" customHeight="1">
      <c r="B41" s="1121">
        <v>44258</v>
      </c>
      <c r="C41" s="1118" t="s">
        <v>1434</v>
      </c>
      <c r="D41" s="1119">
        <f>MONTH('金銭出納簿（今年度）（参考）'!$B41)</f>
        <v>3</v>
      </c>
      <c r="E41" s="1120" t="s">
        <v>1289</v>
      </c>
      <c r="F41" s="935"/>
      <c r="G41" s="1115"/>
      <c r="H41" s="1116">
        <v>3000</v>
      </c>
      <c r="I41" s="457">
        <f t="shared" si="0"/>
        <v>1850289</v>
      </c>
      <c r="J41" s="1114">
        <v>69</v>
      </c>
      <c r="K41" s="1114"/>
      <c r="L41" s="1113"/>
      <c r="M41" s="943"/>
    </row>
    <row r="42" spans="2:13" ht="19.5" customHeight="1">
      <c r="B42" s="1121">
        <v>44286</v>
      </c>
      <c r="C42" s="1118" t="s">
        <v>1405</v>
      </c>
      <c r="D42" s="1119">
        <f>MONTH('金銭出納簿（今年度）（参考）'!$B42)</f>
        <v>3</v>
      </c>
      <c r="E42" s="1120" t="s">
        <v>1276</v>
      </c>
      <c r="F42" s="935"/>
      <c r="G42" s="1115"/>
      <c r="H42" s="1116">
        <v>150000</v>
      </c>
      <c r="I42" s="457">
        <f t="shared" si="0"/>
        <v>1700289</v>
      </c>
      <c r="J42" s="1114">
        <v>70</v>
      </c>
      <c r="K42" s="1114"/>
      <c r="L42" s="1113"/>
      <c r="M42" s="943"/>
    </row>
    <row r="43" spans="2:13" ht="19.5" customHeight="1">
      <c r="B43" s="1121"/>
      <c r="C43" s="1118"/>
      <c r="D43" s="1119">
        <f>MONTH('金銭出納簿（今年度）（参考）'!$B43)</f>
        <v>1</v>
      </c>
      <c r="E43" s="1120"/>
      <c r="F43" s="935"/>
      <c r="G43" s="1115"/>
      <c r="H43" s="1116"/>
      <c r="I43" s="457">
        <f t="shared" si="0"/>
        <v>1700289</v>
      </c>
      <c r="J43" s="1114"/>
      <c r="K43" s="1114"/>
      <c r="L43" s="1113"/>
      <c r="M43" s="943"/>
    </row>
    <row r="44" spans="2:13" ht="19.5" customHeight="1">
      <c r="B44" s="1121"/>
      <c r="C44" s="1118"/>
      <c r="D44" s="1119">
        <f>MONTH('金銭出納簿（今年度）（参考）'!$B44)</f>
        <v>1</v>
      </c>
      <c r="E44" s="1120"/>
      <c r="F44" s="935"/>
      <c r="G44" s="1115"/>
      <c r="H44" s="1116"/>
      <c r="I44" s="457">
        <f t="shared" si="0"/>
        <v>1700289</v>
      </c>
      <c r="J44" s="1114"/>
      <c r="K44" s="1114"/>
      <c r="L44" s="1113"/>
      <c r="M44" s="943"/>
    </row>
    <row r="45" spans="2:13" ht="19.5" customHeight="1">
      <c r="B45" s="1121"/>
      <c r="C45" s="1118"/>
      <c r="D45" s="1119">
        <f>MONTH('金銭出納簿（今年度）（参考）'!$B45)</f>
        <v>1</v>
      </c>
      <c r="E45" s="1120"/>
      <c r="F45" s="935"/>
      <c r="G45" s="1115"/>
      <c r="H45" s="1116"/>
      <c r="I45" s="457">
        <f t="shared" si="0"/>
        <v>1700289</v>
      </c>
      <c r="J45" s="1114"/>
      <c r="K45" s="1114"/>
      <c r="L45" s="1113"/>
      <c r="M45" s="943"/>
    </row>
    <row r="46" spans="2:13" ht="19.5" customHeight="1">
      <c r="B46" s="1121"/>
      <c r="C46" s="1118"/>
      <c r="D46" s="1119">
        <f>MONTH('金銭出納簿（今年度）（参考）'!$B46)</f>
        <v>1</v>
      </c>
      <c r="E46" s="1120"/>
      <c r="F46" s="935"/>
      <c r="G46" s="1115"/>
      <c r="H46" s="1116"/>
      <c r="I46" s="457">
        <f t="shared" si="0"/>
        <v>1700289</v>
      </c>
      <c r="J46" s="1114"/>
      <c r="K46" s="1114"/>
      <c r="L46" s="1113"/>
      <c r="M46" s="943"/>
    </row>
    <row r="47" spans="2:13" ht="19.5" customHeight="1">
      <c r="B47" s="1121"/>
      <c r="C47" s="1118"/>
      <c r="D47" s="1119">
        <f>MONTH('金銭出納簿（今年度）（参考）'!$B47)</f>
        <v>1</v>
      </c>
      <c r="E47" s="1120"/>
      <c r="F47" s="935"/>
      <c r="G47" s="1115"/>
      <c r="H47" s="1116"/>
      <c r="I47" s="457">
        <f t="shared" si="0"/>
        <v>1700289</v>
      </c>
      <c r="J47" s="1114"/>
      <c r="K47" s="1114"/>
      <c r="L47" s="1113"/>
      <c r="M47" s="943"/>
    </row>
    <row r="48" spans="2:13" ht="19.5" customHeight="1">
      <c r="B48" s="1121"/>
      <c r="C48" s="1118"/>
      <c r="D48" s="1119">
        <f>MONTH('金銭出納簿（今年度）（参考）'!$B48)</f>
        <v>1</v>
      </c>
      <c r="E48" s="1120"/>
      <c r="F48" s="935"/>
      <c r="G48" s="1115"/>
      <c r="H48" s="1116"/>
      <c r="I48" s="457">
        <f t="shared" si="0"/>
        <v>1700289</v>
      </c>
      <c r="J48" s="1114"/>
      <c r="K48" s="1114"/>
      <c r="L48" s="1113"/>
      <c r="M48" s="943"/>
    </row>
    <row r="49" spans="2:13" ht="19.5" customHeight="1">
      <c r="B49" s="1121"/>
      <c r="C49" s="1118"/>
      <c r="D49" s="1119">
        <f>MONTH('金銭出納簿（今年度）（参考）'!$B49)</f>
        <v>1</v>
      </c>
      <c r="E49" s="1120"/>
      <c r="F49" s="935"/>
      <c r="G49" s="1115"/>
      <c r="H49" s="1116"/>
      <c r="I49" s="457">
        <f t="shared" si="0"/>
        <v>1700289</v>
      </c>
      <c r="J49" s="1114"/>
      <c r="K49" s="1114"/>
      <c r="L49" s="1113"/>
      <c r="M49" s="943"/>
    </row>
    <row r="50" spans="2:13" ht="19.5" customHeight="1" thickBot="1">
      <c r="B50" s="2384" t="s">
        <v>1290</v>
      </c>
      <c r="C50" s="2385"/>
      <c r="D50" s="2385"/>
      <c r="E50" s="2385"/>
      <c r="F50" s="2385"/>
      <c r="G50" s="2385"/>
      <c r="H50" s="2385"/>
      <c r="I50" s="2385"/>
      <c r="J50" s="2385"/>
      <c r="K50" s="2385"/>
      <c r="L50" s="2385"/>
      <c r="M50" s="2385"/>
    </row>
    <row r="51" spans="2:13" ht="19.5" customHeight="1" thickTop="1">
      <c r="B51" s="2369" t="s">
        <v>1291</v>
      </c>
      <c r="C51" s="2370"/>
      <c r="D51" s="2370"/>
      <c r="E51" s="2371"/>
      <c r="F51" s="956"/>
      <c r="G51" s="626">
        <f>SUM($G$10:$G$50)</f>
        <v>6620290</v>
      </c>
      <c r="H51" s="458">
        <f>SUM($H$10:$H$50)</f>
        <v>4920001</v>
      </c>
      <c r="I51" s="458">
        <f>G51-H51</f>
        <v>1700289</v>
      </c>
      <c r="J51" s="459"/>
      <c r="K51" s="944"/>
      <c r="L51" s="945"/>
      <c r="M51" s="946"/>
    </row>
    <row r="52" spans="2:13" ht="14.25" customHeight="1">
      <c r="B52" s="462" t="s">
        <v>1292</v>
      </c>
      <c r="C52" s="463"/>
      <c r="D52" s="463"/>
      <c r="E52" s="463"/>
      <c r="F52" s="463"/>
      <c r="G52" s="464"/>
      <c r="H52" s="465"/>
      <c r="I52" s="466"/>
      <c r="J52" s="466"/>
      <c r="K52" s="466"/>
    </row>
    <row r="53" spans="2:13" ht="19.149999999999999" customHeight="1">
      <c r="B53" s="467"/>
      <c r="C53" s="467"/>
      <c r="D53" s="467"/>
      <c r="E53" s="467"/>
      <c r="F53" s="467"/>
      <c r="G53" s="467"/>
      <c r="H53" s="467"/>
      <c r="I53" s="467"/>
      <c r="J53" s="467"/>
      <c r="K53" s="467"/>
    </row>
    <row r="54" spans="2:13" ht="19.149999999999999" customHeight="1">
      <c r="B54" s="468" t="s">
        <v>1293</v>
      </c>
      <c r="C54" s="467"/>
      <c r="D54" s="467"/>
      <c r="E54" s="467"/>
      <c r="F54" s="467"/>
      <c r="G54" s="467"/>
      <c r="H54" s="467"/>
      <c r="I54" s="467"/>
      <c r="J54" s="467"/>
      <c r="K54" s="467"/>
    </row>
    <row r="55" spans="2:13" ht="19.149999999999999" customHeight="1">
      <c r="B55" s="639" t="s">
        <v>1451</v>
      </c>
      <c r="C55" s="467"/>
      <c r="D55" s="467"/>
      <c r="E55" s="467"/>
      <c r="F55" s="467"/>
      <c r="G55" s="467"/>
      <c r="H55" s="467"/>
      <c r="I55" s="467"/>
      <c r="J55" s="467"/>
      <c r="K55" s="467"/>
    </row>
    <row r="56" spans="2:13" ht="19.149999999999999" customHeight="1">
      <c r="B56" s="2392" t="s">
        <v>1294</v>
      </c>
      <c r="C56" s="2393"/>
      <c r="D56" s="470"/>
      <c r="E56" s="469" t="s">
        <v>1295</v>
      </c>
      <c r="F56" s="2388" t="s">
        <v>1296</v>
      </c>
      <c r="G56" s="2389"/>
      <c r="H56" s="635"/>
      <c r="I56" s="635"/>
      <c r="J56" s="635"/>
      <c r="K56" s="471" t="s">
        <v>1297</v>
      </c>
    </row>
    <row r="57" spans="2:13" ht="19.149999999999999" customHeight="1">
      <c r="B57" s="2394" t="s">
        <v>1435</v>
      </c>
      <c r="C57" s="2395"/>
      <c r="D57" s="1124"/>
      <c r="E57" s="1125">
        <v>1000000</v>
      </c>
      <c r="F57" s="2361" t="s">
        <v>1298</v>
      </c>
      <c r="G57" s="2362"/>
      <c r="H57" s="2362"/>
      <c r="I57" s="2362"/>
      <c r="J57" s="2363"/>
      <c r="K57" s="1126" t="s">
        <v>1299</v>
      </c>
    </row>
    <row r="58" spans="2:13" ht="19.149999999999999" customHeight="1">
      <c r="B58" s="2394" t="s">
        <v>1436</v>
      </c>
      <c r="C58" s="2395"/>
      <c r="D58" s="1124"/>
      <c r="E58" s="1125">
        <v>690000</v>
      </c>
      <c r="F58" s="2361" t="s">
        <v>1300</v>
      </c>
      <c r="G58" s="2362"/>
      <c r="H58" s="2362"/>
      <c r="I58" s="2362"/>
      <c r="J58" s="2363"/>
      <c r="K58" s="1126" t="s">
        <v>1301</v>
      </c>
    </row>
    <row r="59" spans="2:13" ht="19.149999999999999" customHeight="1">
      <c r="B59" s="2394" t="s">
        <v>1437</v>
      </c>
      <c r="C59" s="2395"/>
      <c r="D59" s="1124"/>
      <c r="E59" s="1125">
        <v>10000</v>
      </c>
      <c r="F59" s="2361" t="s">
        <v>1302</v>
      </c>
      <c r="G59" s="2362"/>
      <c r="H59" s="2362"/>
      <c r="I59" s="2362"/>
      <c r="J59" s="2363"/>
      <c r="K59" s="1126" t="s">
        <v>1303</v>
      </c>
    </row>
    <row r="60" spans="2:13" ht="19.149999999999999" customHeight="1">
      <c r="B60" s="2396" t="s">
        <v>1442</v>
      </c>
      <c r="C60" s="2397"/>
      <c r="D60" s="1124"/>
      <c r="E60" s="1125">
        <v>289</v>
      </c>
      <c r="F60" s="2364" t="s">
        <v>1304</v>
      </c>
      <c r="G60" s="2365"/>
      <c r="H60" s="2365"/>
      <c r="I60" s="2365"/>
      <c r="J60" s="2366"/>
      <c r="K60" s="1126" t="s">
        <v>1305</v>
      </c>
      <c r="L60" s="636"/>
    </row>
    <row r="61" spans="2:13" ht="19.149999999999999" customHeight="1" thickBot="1">
      <c r="B61" s="2398" t="s">
        <v>1290</v>
      </c>
      <c r="C61" s="2399"/>
      <c r="D61" s="2399"/>
      <c r="E61" s="2399"/>
      <c r="F61" s="2399"/>
      <c r="G61" s="2399"/>
      <c r="H61" s="2399"/>
      <c r="I61" s="2399"/>
      <c r="J61" s="2399"/>
      <c r="K61" s="2399"/>
      <c r="L61" s="637"/>
    </row>
    <row r="62" spans="2:13" ht="25.15" customHeight="1" thickTop="1">
      <c r="B62" s="2367" t="s">
        <v>257</v>
      </c>
      <c r="C62" s="2368"/>
      <c r="D62" s="473"/>
      <c r="E62" s="472">
        <f>SUM($E$57:$E$61)</f>
        <v>1700289</v>
      </c>
      <c r="F62" s="938"/>
      <c r="G62" s="2386"/>
      <c r="H62" s="2386"/>
      <c r="I62" s="2386"/>
      <c r="J62" s="2386"/>
      <c r="K62" s="2387"/>
      <c r="L62" s="638"/>
    </row>
    <row r="63" spans="2:13" ht="16.899999999999999" customHeight="1">
      <c r="B63" s="462"/>
      <c r="C63" s="467"/>
      <c r="D63" s="467"/>
      <c r="E63" s="467"/>
      <c r="F63" s="467"/>
      <c r="G63" s="467"/>
      <c r="H63" s="467"/>
      <c r="I63" s="467"/>
      <c r="J63" s="467"/>
      <c r="K63" s="467"/>
      <c r="L63" s="636"/>
    </row>
    <row r="64" spans="2:13" ht="8.4499999999999993" customHeight="1">
      <c r="B64" s="467"/>
      <c r="C64" s="467"/>
      <c r="D64" s="467"/>
      <c r="E64" s="467"/>
      <c r="F64" s="467"/>
      <c r="G64" s="467"/>
      <c r="H64" s="467"/>
      <c r="I64" s="467"/>
      <c r="J64" s="467"/>
      <c r="K64" s="467"/>
      <c r="L64" s="636"/>
    </row>
    <row r="65" spans="2:12" s="516" customFormat="1" ht="18" customHeight="1">
      <c r="B65" s="513"/>
      <c r="C65" s="514"/>
      <c r="D65" s="514"/>
      <c r="E65" s="514"/>
      <c r="F65" s="514"/>
      <c r="G65" s="517"/>
      <c r="H65" s="518"/>
      <c r="I65" s="519"/>
      <c r="J65" s="519"/>
      <c r="K65" s="519"/>
      <c r="L65" s="520"/>
    </row>
    <row r="66" spans="2:12" s="516" customFormat="1" ht="18" customHeight="1">
      <c r="B66" s="521"/>
      <c r="C66" s="521" t="s">
        <v>1447</v>
      </c>
      <c r="D66" s="521"/>
      <c r="E66" s="521"/>
      <c r="F66" s="521"/>
      <c r="G66" s="521"/>
      <c r="H66" s="521"/>
      <c r="I66" s="640" t="s">
        <v>1452</v>
      </c>
      <c r="J66" s="521"/>
      <c r="L66" s="522"/>
    </row>
    <row r="67" spans="2:12" s="516" customFormat="1" ht="18" customHeight="1">
      <c r="B67" s="625"/>
      <c r="C67" s="523" t="s">
        <v>1402</v>
      </c>
      <c r="D67" s="524"/>
      <c r="E67" s="524"/>
      <c r="F67" s="939"/>
      <c r="G67" s="940"/>
      <c r="H67" s="525"/>
      <c r="I67" s="523" t="s">
        <v>1435</v>
      </c>
      <c r="J67" s="524"/>
      <c r="K67" s="526"/>
      <c r="L67" s="629"/>
    </row>
    <row r="68" spans="2:12" s="516" customFormat="1" ht="18" customHeight="1">
      <c r="B68" s="625"/>
      <c r="C68" s="523" t="s">
        <v>1403</v>
      </c>
      <c r="D68" s="524"/>
      <c r="E68" s="524"/>
      <c r="F68" s="939"/>
      <c r="G68" s="940"/>
      <c r="H68" s="525"/>
      <c r="I68" s="523" t="s">
        <v>1436</v>
      </c>
      <c r="J68" s="524"/>
      <c r="K68" s="526"/>
      <c r="L68" s="629"/>
    </row>
    <row r="69" spans="2:12" s="516" customFormat="1" ht="18" customHeight="1">
      <c r="B69" s="625"/>
      <c r="C69" s="523" t="s">
        <v>1404</v>
      </c>
      <c r="D69" s="524"/>
      <c r="E69" s="524"/>
      <c r="F69" s="939"/>
      <c r="G69" s="940"/>
      <c r="H69" s="525"/>
      <c r="I69" s="523" t="s">
        <v>1437</v>
      </c>
      <c r="J69" s="524"/>
      <c r="K69" s="526"/>
      <c r="L69" s="629"/>
    </row>
    <row r="70" spans="2:12" s="516" customFormat="1" ht="18" customHeight="1">
      <c r="B70" s="625"/>
      <c r="C70" s="527" t="s">
        <v>1405</v>
      </c>
      <c r="D70" s="528"/>
      <c r="E70" s="528"/>
      <c r="F70" s="941"/>
      <c r="G70" s="940"/>
      <c r="H70" s="525"/>
      <c r="I70" s="527" t="s">
        <v>1438</v>
      </c>
      <c r="J70" s="528"/>
      <c r="K70" s="526"/>
      <c r="L70" s="629"/>
    </row>
    <row r="71" spans="2:12" s="516" customFormat="1" ht="18" customHeight="1">
      <c r="B71" s="625"/>
      <c r="C71" s="527" t="s">
        <v>1406</v>
      </c>
      <c r="D71" s="528"/>
      <c r="E71" s="528"/>
      <c r="F71" s="941"/>
      <c r="G71" s="940"/>
      <c r="H71" s="525"/>
      <c r="I71" s="527" t="s">
        <v>1439</v>
      </c>
      <c r="J71" s="528"/>
      <c r="K71" s="526"/>
      <c r="L71" s="629"/>
    </row>
    <row r="72" spans="2:12" s="516" customFormat="1" ht="18" customHeight="1">
      <c r="B72" s="625"/>
      <c r="C72" s="527" t="s">
        <v>1407</v>
      </c>
      <c r="D72" s="528"/>
      <c r="E72" s="528"/>
      <c r="F72" s="941"/>
      <c r="G72" s="940"/>
      <c r="H72" s="525"/>
      <c r="I72" s="527" t="s">
        <v>1440</v>
      </c>
      <c r="J72" s="528"/>
      <c r="K72" s="526"/>
      <c r="L72" s="629"/>
    </row>
    <row r="73" spans="2:12" s="516" customFormat="1" ht="18" customHeight="1">
      <c r="B73" s="625"/>
      <c r="C73" s="527" t="s">
        <v>1409</v>
      </c>
      <c r="D73" s="528"/>
      <c r="E73" s="528"/>
      <c r="F73" s="941"/>
      <c r="G73" s="940"/>
      <c r="H73" s="525"/>
      <c r="I73" s="527" t="s">
        <v>1441</v>
      </c>
      <c r="J73" s="528"/>
      <c r="K73" s="526"/>
      <c r="L73" s="629"/>
    </row>
    <row r="74" spans="2:12" ht="18" customHeight="1">
      <c r="B74" s="625"/>
      <c r="C74" s="527" t="s">
        <v>1411</v>
      </c>
      <c r="D74" s="528"/>
      <c r="E74" s="528"/>
      <c r="F74" s="941"/>
      <c r="G74" s="940"/>
      <c r="H74" s="525"/>
      <c r="I74" s="527" t="s">
        <v>1442</v>
      </c>
      <c r="J74" s="528"/>
      <c r="K74" s="526"/>
      <c r="L74" s="629"/>
    </row>
    <row r="75" spans="2:12" ht="18" customHeight="1">
      <c r="B75" s="625"/>
      <c r="C75" s="527" t="s">
        <v>1413</v>
      </c>
      <c r="D75" s="528"/>
      <c r="E75" s="528"/>
      <c r="F75" s="941"/>
      <c r="G75" s="636"/>
      <c r="I75" s="628"/>
    </row>
    <row r="76" spans="2:12" ht="18" customHeight="1">
      <c r="B76" s="625"/>
      <c r="C76" s="527" t="s">
        <v>1415</v>
      </c>
      <c r="D76" s="528"/>
      <c r="E76" s="528"/>
      <c r="F76" s="941"/>
      <c r="G76" s="636"/>
      <c r="I76" s="529"/>
    </row>
    <row r="77" spans="2:12" ht="18" customHeight="1">
      <c r="B77" s="625"/>
      <c r="C77" s="527" t="s">
        <v>1417</v>
      </c>
      <c r="D77" s="528"/>
      <c r="E77" s="528"/>
      <c r="F77" s="941"/>
      <c r="G77" s="636"/>
      <c r="I77" s="529"/>
    </row>
    <row r="78" spans="2:12" ht="18" customHeight="1">
      <c r="B78" s="625"/>
      <c r="C78" s="527" t="s">
        <v>1419</v>
      </c>
      <c r="D78" s="528"/>
      <c r="E78" s="528"/>
      <c r="F78" s="941"/>
      <c r="G78" s="636"/>
      <c r="I78" s="529"/>
    </row>
    <row r="79" spans="2:12" ht="18" customHeight="1">
      <c r="B79" s="625"/>
      <c r="C79" s="527" t="s">
        <v>1421</v>
      </c>
      <c r="D79" s="528"/>
      <c r="E79" s="528"/>
      <c r="F79" s="941"/>
      <c r="G79" s="636"/>
      <c r="I79" s="529"/>
    </row>
    <row r="80" spans="2:12" ht="18" customHeight="1">
      <c r="B80" s="625"/>
      <c r="C80" s="527" t="s">
        <v>1423</v>
      </c>
      <c r="D80" s="528"/>
      <c r="E80" s="528"/>
      <c r="F80" s="941"/>
      <c r="G80" s="636"/>
      <c r="I80" s="529"/>
    </row>
    <row r="81" spans="1:11" ht="18" customHeight="1">
      <c r="B81" s="625"/>
      <c r="C81" s="527" t="s">
        <v>1425</v>
      </c>
      <c r="D81" s="528"/>
      <c r="E81" s="528"/>
      <c r="F81" s="941"/>
      <c r="G81" s="636"/>
      <c r="I81" s="529"/>
    </row>
    <row r="82" spans="1:11" ht="18" customHeight="1">
      <c r="B82" s="625"/>
      <c r="C82" s="527" t="s">
        <v>1427</v>
      </c>
      <c r="D82" s="528"/>
      <c r="E82" s="528"/>
      <c r="F82" s="941"/>
      <c r="G82" s="636"/>
      <c r="I82" s="529"/>
    </row>
    <row r="83" spans="1:11" ht="18" customHeight="1">
      <c r="B83" s="625"/>
      <c r="C83" s="527" t="s">
        <v>1429</v>
      </c>
      <c r="D83" s="528"/>
      <c r="E83" s="528"/>
      <c r="F83" s="941"/>
      <c r="G83" s="636"/>
      <c r="I83" s="529"/>
    </row>
    <row r="84" spans="1:11" ht="18" customHeight="1">
      <c r="B84" s="625"/>
      <c r="C84" s="527" t="s">
        <v>1431</v>
      </c>
      <c r="D84" s="528"/>
      <c r="E84" s="528"/>
      <c r="F84" s="941"/>
      <c r="G84" s="636"/>
      <c r="I84" s="529"/>
    </row>
    <row r="85" spans="1:11" ht="18" customHeight="1">
      <c r="B85" s="625"/>
      <c r="C85" s="527" t="s">
        <v>1433</v>
      </c>
      <c r="D85" s="528"/>
      <c r="E85" s="528"/>
      <c r="F85" s="941"/>
      <c r="G85" s="636"/>
      <c r="I85" s="529"/>
    </row>
    <row r="86" spans="1:11">
      <c r="B86" s="625"/>
      <c r="C86" s="527" t="s">
        <v>1434</v>
      </c>
      <c r="D86" s="528"/>
      <c r="E86" s="528"/>
      <c r="F86" s="941"/>
      <c r="G86" s="636"/>
      <c r="I86" s="529"/>
    </row>
    <row r="87" spans="1:11" s="475" customFormat="1" ht="19.5" customHeight="1" thickBot="1">
      <c r="A87" s="474"/>
      <c r="B87" s="468" t="s">
        <v>1453</v>
      </c>
      <c r="C87" s="476"/>
      <c r="D87" s="476"/>
      <c r="E87" s="476"/>
      <c r="F87" s="476"/>
      <c r="G87" s="476"/>
    </row>
    <row r="88" spans="1:11" s="475" customFormat="1" ht="19.5" customHeight="1">
      <c r="A88" s="474"/>
      <c r="B88" s="2372" t="s">
        <v>1307</v>
      </c>
      <c r="C88" s="2373"/>
      <c r="D88" s="477"/>
      <c r="E88" s="2377" t="s">
        <v>1308</v>
      </c>
      <c r="F88" s="2377"/>
      <c r="G88" s="2377"/>
      <c r="H88" s="2377"/>
      <c r="I88" s="2377"/>
      <c r="J88" s="2377"/>
      <c r="K88" s="2378"/>
    </row>
    <row r="89" spans="1:11" s="475" customFormat="1" ht="19.5" customHeight="1">
      <c r="A89" s="474"/>
      <c r="B89" s="2374"/>
      <c r="C89" s="1989"/>
      <c r="D89" s="478"/>
      <c r="E89" s="478"/>
      <c r="F89" s="541"/>
      <c r="G89" s="630"/>
      <c r="H89" s="2379" t="s">
        <v>1309</v>
      </c>
      <c r="I89" s="2380"/>
      <c r="J89" s="2379" t="s">
        <v>1310</v>
      </c>
      <c r="K89" s="2381"/>
    </row>
    <row r="90" spans="1:11" s="475" customFormat="1" ht="19.5" customHeight="1" thickBot="1">
      <c r="A90" s="474"/>
      <c r="B90" s="2375"/>
      <c r="C90" s="2376"/>
      <c r="D90" s="479"/>
      <c r="E90" s="480" t="s">
        <v>1311</v>
      </c>
      <c r="F90" s="2400" t="s">
        <v>1312</v>
      </c>
      <c r="G90" s="2401"/>
      <c r="H90" s="480" t="s">
        <v>1311</v>
      </c>
      <c r="I90" s="480" t="s">
        <v>1312</v>
      </c>
      <c r="J90" s="480" t="s">
        <v>1311</v>
      </c>
      <c r="K90" s="481" t="s">
        <v>1312</v>
      </c>
    </row>
    <row r="91" spans="1:11" s="475" customFormat="1" ht="19.5" customHeight="1">
      <c r="A91" s="474"/>
      <c r="B91" s="482" t="s">
        <v>1313</v>
      </c>
      <c r="C91" s="483" t="s">
        <v>1443</v>
      </c>
      <c r="D91" s="484"/>
      <c r="E91" s="955">
        <f>SUMIFS($G$10:$G$50,$C$10:$C$50,C91)</f>
        <v>1800000</v>
      </c>
      <c r="F91" s="2402"/>
      <c r="G91" s="2403"/>
      <c r="H91" s="485">
        <f>SUMIFS($G$10:$G$50,$C$10:$C$50,C91,$D$10:$D$50,"&gt;=4")</f>
        <v>1800000</v>
      </c>
      <c r="I91" s="486"/>
      <c r="J91" s="487">
        <f>SUMIFS($G$10:$G$50,$C$10:$C$50,C91,$D$10:$D$50,"&lt;=3")</f>
        <v>0</v>
      </c>
      <c r="K91" s="488"/>
    </row>
    <row r="92" spans="1:11" s="475" customFormat="1" ht="19.5" customHeight="1">
      <c r="A92" s="474"/>
      <c r="B92" s="489"/>
      <c r="C92" s="490" t="s">
        <v>1445</v>
      </c>
      <c r="D92" s="490"/>
      <c r="E92" s="491">
        <f>SUMIFS($G$10:$G$50,$C$10:$C$50,C92)</f>
        <v>4800000</v>
      </c>
      <c r="F92" s="2404"/>
      <c r="G92" s="2405"/>
      <c r="H92" s="491">
        <f>SUMIFS($G$10:$G$50,$C$10:$C$50,C92,$D$10:$D$50,"&gt;=4")</f>
        <v>4800000</v>
      </c>
      <c r="I92" s="492"/>
      <c r="J92" s="493">
        <f>SUMIFS($G$10:$G$50,$C$10:$C$50,C92,$D$10:$D$50,"&lt;=3")</f>
        <v>0</v>
      </c>
      <c r="K92" s="494"/>
    </row>
    <row r="93" spans="1:11" s="475" customFormat="1" ht="19.5" customHeight="1" thickBot="1">
      <c r="A93" s="474"/>
      <c r="B93" s="495"/>
      <c r="C93" s="496" t="s">
        <v>1446</v>
      </c>
      <c r="D93" s="497"/>
      <c r="E93" s="498">
        <f>SUMIFS($G$10:$G$50,$C$10:$C$50,C93)</f>
        <v>20290</v>
      </c>
      <c r="F93" s="2404"/>
      <c r="G93" s="2405"/>
      <c r="H93" s="498">
        <f>SUMIFS($G$10:$G$50,$C$10:$C$50,C93,$D$10:$D$50,"&gt;=4")</f>
        <v>20170</v>
      </c>
      <c r="I93" s="499"/>
      <c r="J93" s="500">
        <f>SUMIFS($G$10:$G$50,$C$10:$C$50,C93,$D$10:$D$50,"&lt;=3")</f>
        <v>120</v>
      </c>
      <c r="K93" s="501"/>
    </row>
    <row r="94" spans="1:11" s="475" customFormat="1" ht="19.5" customHeight="1">
      <c r="A94" s="474"/>
      <c r="B94" s="482" t="s">
        <v>1276</v>
      </c>
      <c r="C94" s="483" t="s">
        <v>1405</v>
      </c>
      <c r="D94" s="483"/>
      <c r="E94" s="486"/>
      <c r="F94" s="2406">
        <f t="shared" ref="F94:F110" si="1">SUMIFS($H$10:$H$50,$C$10:$C$50,C94)</f>
        <v>2550000</v>
      </c>
      <c r="G94" s="2407"/>
      <c r="H94" s="486"/>
      <c r="I94" s="502">
        <f>SUMIFS($H$10:$H$50,$C$10:$C$50,C94,$D$10:$D$50,"&gt;=4")</f>
        <v>2400000</v>
      </c>
      <c r="J94" s="486"/>
      <c r="K94" s="503">
        <f>SUMIFS($H$10:$H$39,$C$10:$C$39,C94,$D$10:$D$39,"&lt;=3")</f>
        <v>0</v>
      </c>
    </row>
    <row r="95" spans="1:11" s="475" customFormat="1" ht="19.5" customHeight="1" thickBot="1">
      <c r="A95" s="474"/>
      <c r="B95" s="495"/>
      <c r="C95" s="496" t="s">
        <v>1406</v>
      </c>
      <c r="D95" s="496"/>
      <c r="E95" s="499"/>
      <c r="F95" s="2355">
        <f t="shared" si="1"/>
        <v>100000</v>
      </c>
      <c r="G95" s="2356"/>
      <c r="H95" s="499"/>
      <c r="I95" s="504">
        <f>SUMIFS($H$10:$H$50,$C$10:$C$50,C95,$D$10:$D$50,"&gt;=4")</f>
        <v>100000</v>
      </c>
      <c r="J95" s="499"/>
      <c r="K95" s="505">
        <f>SUMIFS($H$10:$H$39,$C$10:$C$39,C95,$D$10:$D$39,"&lt;=3")</f>
        <v>0</v>
      </c>
    </row>
    <row r="96" spans="1:11" s="475" customFormat="1" ht="19.5" customHeight="1">
      <c r="A96" s="474"/>
      <c r="B96" s="482" t="s">
        <v>1314</v>
      </c>
      <c r="C96" s="483" t="s">
        <v>1407</v>
      </c>
      <c r="D96" s="483"/>
      <c r="E96" s="486"/>
      <c r="F96" s="2406">
        <f t="shared" si="1"/>
        <v>250000</v>
      </c>
      <c r="G96" s="2407"/>
      <c r="H96" s="486"/>
      <c r="I96" s="506">
        <f>SUMIFS($H$10:$H$50,$C$10:$C$50,C96,$D$10:$D$50,"&gt;=4")</f>
        <v>250000</v>
      </c>
      <c r="J96" s="486"/>
      <c r="K96" s="507">
        <f>SUMIFS($H$10:$H$39,$C$10:$C$39,C96,$D$10:$D$39,"&lt;=3")</f>
        <v>0</v>
      </c>
    </row>
    <row r="97" spans="1:15" s="475" customFormat="1" ht="19.5" customHeight="1">
      <c r="A97" s="474"/>
      <c r="B97" s="489"/>
      <c r="C97" s="490" t="s">
        <v>1408</v>
      </c>
      <c r="D97" s="490"/>
      <c r="E97" s="492"/>
      <c r="F97" s="2353">
        <f t="shared" si="1"/>
        <v>655000</v>
      </c>
      <c r="G97" s="2354"/>
      <c r="H97" s="492"/>
      <c r="I97" s="491">
        <f>SUMIFS($H$10:$H$50,$C$10:$C$50,C97,$D$10:$D$50,"&gt;=4")</f>
        <v>405000</v>
      </c>
      <c r="J97" s="492"/>
      <c r="K97" s="508">
        <f>SUMIFS($H$10:$H$39,$C$10:$C$39,C97,$D$10:$D$39,"&lt;=3")</f>
        <v>250000</v>
      </c>
    </row>
    <row r="98" spans="1:15" s="475" customFormat="1" ht="19.5" customHeight="1">
      <c r="A98" s="474"/>
      <c r="B98" s="489"/>
      <c r="C98" s="490" t="s">
        <v>1410</v>
      </c>
      <c r="D98" s="490"/>
      <c r="E98" s="492"/>
      <c r="F98" s="2353">
        <f t="shared" si="1"/>
        <v>120000</v>
      </c>
      <c r="G98" s="2354"/>
      <c r="H98" s="492"/>
      <c r="I98" s="491">
        <f>SUMIFS($H$10:$H$50,$C$10:$C$50,C98,$D$10:$D$50,"&gt;=4")</f>
        <v>80000</v>
      </c>
      <c r="J98" s="492"/>
      <c r="K98" s="508">
        <f>SUMIFS($H$10:$H$39,$C$10:$C$39,C98,$D$10:$D$39,"&lt;=3")</f>
        <v>40000</v>
      </c>
    </row>
    <row r="99" spans="1:15" s="475" customFormat="1" ht="19.5" customHeight="1">
      <c r="A99" s="474"/>
      <c r="B99" s="489"/>
      <c r="C99" s="490" t="s">
        <v>1412</v>
      </c>
      <c r="D99" s="490"/>
      <c r="E99" s="492"/>
      <c r="F99" s="2353">
        <f t="shared" si="1"/>
        <v>380000</v>
      </c>
      <c r="G99" s="2354"/>
      <c r="H99" s="492"/>
      <c r="I99" s="491">
        <f t="shared" ref="I99:I109" si="2">SUMIFS($H$10:$H$50,$C$10:$C$50,C99,$D$10:$D$50,"&gt;=4")</f>
        <v>180000</v>
      </c>
      <c r="J99" s="492"/>
      <c r="K99" s="508">
        <f t="shared" ref="K99:K109" si="3">SUMIFS($H$10:$H$39,$C$10:$C$39,C99,$D$10:$D$39,"&lt;=3")</f>
        <v>200000</v>
      </c>
    </row>
    <row r="100" spans="1:15" s="475" customFormat="1" ht="19.5" customHeight="1">
      <c r="A100" s="474"/>
      <c r="B100" s="489"/>
      <c r="C100" s="490" t="s">
        <v>1414</v>
      </c>
      <c r="D100" s="490"/>
      <c r="E100" s="492"/>
      <c r="F100" s="2353">
        <f t="shared" si="1"/>
        <v>400000</v>
      </c>
      <c r="G100" s="2354"/>
      <c r="H100" s="492"/>
      <c r="I100" s="491">
        <f t="shared" si="2"/>
        <v>400000</v>
      </c>
      <c r="J100" s="492"/>
      <c r="K100" s="508">
        <f t="shared" si="3"/>
        <v>0</v>
      </c>
    </row>
    <row r="101" spans="1:15" s="475" customFormat="1" ht="19.5" customHeight="1">
      <c r="A101" s="474"/>
      <c r="B101" s="489"/>
      <c r="C101" s="490" t="s">
        <v>1416</v>
      </c>
      <c r="D101" s="490"/>
      <c r="E101" s="492"/>
      <c r="F101" s="2353">
        <f t="shared" si="1"/>
        <v>30000</v>
      </c>
      <c r="G101" s="2354"/>
      <c r="H101" s="492"/>
      <c r="I101" s="491">
        <f t="shared" si="2"/>
        <v>30000</v>
      </c>
      <c r="J101" s="492"/>
      <c r="K101" s="508">
        <f t="shared" si="3"/>
        <v>0</v>
      </c>
    </row>
    <row r="102" spans="1:15" s="475" customFormat="1" ht="19.5" customHeight="1">
      <c r="A102" s="474"/>
      <c r="B102" s="489"/>
      <c r="C102" s="490" t="s">
        <v>1418</v>
      </c>
      <c r="D102" s="490"/>
      <c r="E102" s="492"/>
      <c r="F102" s="2353">
        <f t="shared" si="1"/>
        <v>100000</v>
      </c>
      <c r="G102" s="2354"/>
      <c r="H102" s="492"/>
      <c r="I102" s="491">
        <f t="shared" si="2"/>
        <v>0</v>
      </c>
      <c r="J102" s="492"/>
      <c r="K102" s="508">
        <f t="shared" si="3"/>
        <v>100000</v>
      </c>
    </row>
    <row r="103" spans="1:15" s="475" customFormat="1" ht="19.5" customHeight="1">
      <c r="A103" s="474"/>
      <c r="B103" s="489"/>
      <c r="C103" s="490" t="s">
        <v>1420</v>
      </c>
      <c r="D103" s="490"/>
      <c r="E103" s="492"/>
      <c r="F103" s="2353">
        <f t="shared" si="1"/>
        <v>0</v>
      </c>
      <c r="G103" s="2354"/>
      <c r="H103" s="492"/>
      <c r="I103" s="491">
        <f t="shared" si="2"/>
        <v>0</v>
      </c>
      <c r="J103" s="492"/>
      <c r="K103" s="508">
        <f t="shared" si="3"/>
        <v>0</v>
      </c>
    </row>
    <row r="104" spans="1:15" s="475" customFormat="1" ht="19.5" customHeight="1">
      <c r="A104" s="474"/>
      <c r="B104" s="489"/>
      <c r="C104" s="490" t="s">
        <v>1422</v>
      </c>
      <c r="D104" s="490"/>
      <c r="E104" s="492"/>
      <c r="F104" s="2353">
        <f t="shared" si="1"/>
        <v>60000</v>
      </c>
      <c r="G104" s="2354"/>
      <c r="H104" s="492"/>
      <c r="I104" s="491">
        <f>SUMIFS($H$10:$H$50,$C$10:$C$50,C104,$D$10:$D$50,"&gt;=4")</f>
        <v>60000</v>
      </c>
      <c r="J104" s="492"/>
      <c r="K104" s="508">
        <f t="shared" si="3"/>
        <v>0</v>
      </c>
    </row>
    <row r="105" spans="1:15" s="475" customFormat="1" ht="19.5" customHeight="1">
      <c r="A105" s="474"/>
      <c r="B105" s="489"/>
      <c r="C105" s="490" t="s">
        <v>1424</v>
      </c>
      <c r="D105" s="490"/>
      <c r="E105" s="492"/>
      <c r="F105" s="2353">
        <f t="shared" si="1"/>
        <v>50001</v>
      </c>
      <c r="G105" s="2354"/>
      <c r="H105" s="492"/>
      <c r="I105" s="491">
        <f t="shared" si="2"/>
        <v>0</v>
      </c>
      <c r="J105" s="492"/>
      <c r="K105" s="508">
        <f t="shared" si="3"/>
        <v>50001</v>
      </c>
    </row>
    <row r="106" spans="1:15" s="475" customFormat="1" ht="19.5" customHeight="1">
      <c r="A106" s="474"/>
      <c r="B106" s="489"/>
      <c r="C106" s="490" t="s">
        <v>1426</v>
      </c>
      <c r="D106" s="490"/>
      <c r="E106" s="492"/>
      <c r="F106" s="2353">
        <f t="shared" si="1"/>
        <v>0</v>
      </c>
      <c r="G106" s="2354"/>
      <c r="H106" s="492"/>
      <c r="I106" s="491">
        <f t="shared" si="2"/>
        <v>0</v>
      </c>
      <c r="J106" s="492"/>
      <c r="K106" s="508">
        <f t="shared" si="3"/>
        <v>0</v>
      </c>
    </row>
    <row r="107" spans="1:15" s="475" customFormat="1" ht="19.5" customHeight="1">
      <c r="A107" s="474"/>
      <c r="B107" s="489"/>
      <c r="C107" s="490" t="s">
        <v>1428</v>
      </c>
      <c r="D107" s="490"/>
      <c r="E107" s="492"/>
      <c r="F107" s="2353">
        <f t="shared" si="1"/>
        <v>2000</v>
      </c>
      <c r="G107" s="2354"/>
      <c r="H107" s="492"/>
      <c r="I107" s="491">
        <f t="shared" si="2"/>
        <v>0</v>
      </c>
      <c r="J107" s="492"/>
      <c r="K107" s="508">
        <f t="shared" si="3"/>
        <v>2000</v>
      </c>
    </row>
    <row r="108" spans="1:15" s="475" customFormat="1" ht="19.5" customHeight="1">
      <c r="A108" s="474"/>
      <c r="B108" s="489"/>
      <c r="C108" s="490" t="s">
        <v>1430</v>
      </c>
      <c r="D108" s="490"/>
      <c r="E108" s="492"/>
      <c r="F108" s="2353">
        <f t="shared" si="1"/>
        <v>50000</v>
      </c>
      <c r="G108" s="2354"/>
      <c r="H108" s="492"/>
      <c r="I108" s="491">
        <f t="shared" si="2"/>
        <v>0</v>
      </c>
      <c r="J108" s="492"/>
      <c r="K108" s="508">
        <f t="shared" si="3"/>
        <v>50000</v>
      </c>
    </row>
    <row r="109" spans="1:15" s="475" customFormat="1" ht="19.5" customHeight="1">
      <c r="A109" s="474"/>
      <c r="B109" s="489"/>
      <c r="C109" s="490" t="s">
        <v>1432</v>
      </c>
      <c r="D109" s="490"/>
      <c r="E109" s="492"/>
      <c r="F109" s="2353">
        <f t="shared" si="1"/>
        <v>100000</v>
      </c>
      <c r="G109" s="2354"/>
      <c r="H109" s="492"/>
      <c r="I109" s="491">
        <f t="shared" si="2"/>
        <v>0</v>
      </c>
      <c r="J109" s="492"/>
      <c r="K109" s="508">
        <f t="shared" si="3"/>
        <v>100000</v>
      </c>
    </row>
    <row r="110" spans="1:15" s="475" customFormat="1" ht="19.5" customHeight="1" thickBot="1">
      <c r="A110" s="474"/>
      <c r="B110" s="495"/>
      <c r="C110" s="496" t="s">
        <v>1434</v>
      </c>
      <c r="D110" s="496"/>
      <c r="E110" s="499"/>
      <c r="F110" s="2355">
        <f t="shared" si="1"/>
        <v>73000</v>
      </c>
      <c r="G110" s="2356"/>
      <c r="H110" s="499"/>
      <c r="I110" s="504">
        <f>SUMIFS($H$10:$H$50,$C$10:$C$50,C110,$D$10:$D$50,"&gt;=4")</f>
        <v>0</v>
      </c>
      <c r="J110" s="499"/>
      <c r="K110" s="505">
        <f>SUMIFS($H$10:$H$39,$C$10:$C$39,C110,$D$10:$D$39,"&lt;=3")</f>
        <v>50000</v>
      </c>
    </row>
    <row r="111" spans="1:15" s="475" customFormat="1" ht="19.5" customHeight="1" thickBot="1">
      <c r="A111" s="474"/>
      <c r="B111" s="495" t="s">
        <v>1315</v>
      </c>
      <c r="C111" s="497" t="s">
        <v>1316</v>
      </c>
      <c r="D111" s="497"/>
      <c r="E111" s="509"/>
      <c r="F111" s="2357">
        <f>'金銭出納簿（今年度）（参考）'!$I$51</f>
        <v>1700289</v>
      </c>
      <c r="G111" s="2358"/>
      <c r="H111" s="509"/>
      <c r="I111" s="957"/>
      <c r="J111" s="509"/>
      <c r="K111" s="631">
        <f>'金銭出納簿（今年度）（参考）'!$I$51</f>
        <v>1700289</v>
      </c>
    </row>
    <row r="112" spans="1:15" s="475" customFormat="1" ht="24.6" customHeight="1" thickBot="1">
      <c r="A112" s="474"/>
      <c r="B112" s="2390" t="s">
        <v>1317</v>
      </c>
      <c r="C112" s="2391"/>
      <c r="D112" s="510"/>
      <c r="E112" s="511">
        <f>SUM(E91:E93)</f>
        <v>6620290</v>
      </c>
      <c r="F112" s="2382">
        <f>SUM(F94:G111)</f>
        <v>6620290</v>
      </c>
      <c r="G112" s="2383"/>
      <c r="H112" s="511">
        <f>SUM(H91:H93)</f>
        <v>6620170</v>
      </c>
      <c r="I112" s="511">
        <f>SUM(I94:I111)</f>
        <v>3905000</v>
      </c>
      <c r="J112" s="511">
        <f>SUM(J91:J93)</f>
        <v>120</v>
      </c>
      <c r="K112" s="632">
        <f>SUM(K94:K111)</f>
        <v>2542290</v>
      </c>
      <c r="N112" s="474"/>
      <c r="O112" s="512"/>
    </row>
    <row r="113" spans="2:12" ht="18.75">
      <c r="B113" s="513"/>
      <c r="C113" s="514"/>
      <c r="D113" s="514"/>
      <c r="E113" s="514"/>
      <c r="F113" s="514"/>
      <c r="G113" s="515"/>
      <c r="H113" s="475"/>
      <c r="I113" s="475"/>
      <c r="J113" s="475"/>
      <c r="K113" s="475"/>
      <c r="L113" s="475"/>
    </row>
  </sheetData>
  <mergeCells count="48">
    <mergeCell ref="B112:C112"/>
    <mergeCell ref="B56:C56"/>
    <mergeCell ref="B57:C57"/>
    <mergeCell ref="B58:C58"/>
    <mergeCell ref="B59:C59"/>
    <mergeCell ref="B60:C60"/>
    <mergeCell ref="B61:K61"/>
    <mergeCell ref="F90:G90"/>
    <mergeCell ref="F91:G91"/>
    <mergeCell ref="F92:G92"/>
    <mergeCell ref="F93:G93"/>
    <mergeCell ref="F94:G94"/>
    <mergeCell ref="F95:G95"/>
    <mergeCell ref="F96:G96"/>
    <mergeCell ref="F97:G97"/>
    <mergeCell ref="F98:G98"/>
    <mergeCell ref="F112:G112"/>
    <mergeCell ref="B50:M50"/>
    <mergeCell ref="F104:G104"/>
    <mergeCell ref="F105:G105"/>
    <mergeCell ref="F106:G106"/>
    <mergeCell ref="F107:G107"/>
    <mergeCell ref="F108:G108"/>
    <mergeCell ref="F99:G99"/>
    <mergeCell ref="F100:G100"/>
    <mergeCell ref="F101:G101"/>
    <mergeCell ref="F102:G102"/>
    <mergeCell ref="F103:G103"/>
    <mergeCell ref="G62:K62"/>
    <mergeCell ref="F56:G56"/>
    <mergeCell ref="F57:J57"/>
    <mergeCell ref="F58:J58"/>
    <mergeCell ref="H3:J3"/>
    <mergeCell ref="G4:I4"/>
    <mergeCell ref="F109:G109"/>
    <mergeCell ref="F110:G110"/>
    <mergeCell ref="F111:G111"/>
    <mergeCell ref="B6:N6"/>
    <mergeCell ref="B7:N7"/>
    <mergeCell ref="B8:N8"/>
    <mergeCell ref="F59:J59"/>
    <mergeCell ref="F60:J60"/>
    <mergeCell ref="B62:C62"/>
    <mergeCell ref="B51:E51"/>
    <mergeCell ref="B88:C90"/>
    <mergeCell ref="E88:K88"/>
    <mergeCell ref="H89:I89"/>
    <mergeCell ref="J89:K89"/>
  </mergeCells>
  <phoneticPr fontId="3"/>
  <dataValidations count="6">
    <dataValidation type="list" allowBlank="1" showInputMessage="1" showErrorMessage="1" sqref="C10:C49 E10:E49" xr:uid="{E41F9CB1-991D-4AA3-9E35-31725EF77B7B}">
      <formula1>$C$67:$C$86</formula1>
    </dataValidation>
    <dataValidation imeMode="off" allowBlank="1" showInputMessage="1" showErrorMessage="1" sqref="B10:B50 B61 G10:H49 J10:K49" xr:uid="{CE7475B8-6819-40E3-A0E7-97BA159ED68A}"/>
    <dataValidation type="list" allowBlank="1" showInputMessage="1" showErrorMessage="1" prompt="年度を選択" sqref="G3" xr:uid="{40A1383B-09B7-4338-ADC8-1FD720491570}">
      <formula1>"令和7年度,令和8年度,令和9年度,令和10年度,令和11年度"</formula1>
    </dataValidation>
    <dataValidation type="list" allowBlank="1" showInputMessage="1" showErrorMessage="1" sqref="B57:B60" xr:uid="{DA2C91A1-E6EF-4F62-85F3-1F9EF15BB7B4}">
      <formula1>$I$67:$I$74</formula1>
    </dataValidation>
    <dataValidation type="list" allowBlank="1" showInputMessage="1" showErrorMessage="1" sqref="F10:F49" xr:uid="{1B6DE2D9-40C0-41E5-BD2B-E8D97F6256AB}">
      <formula1>Ｉ.金銭出納簿の区分</formula1>
    </dataValidation>
    <dataValidation type="list" allowBlank="1" showInputMessage="1" showErrorMessage="1" sqref="M10:M49" xr:uid="{50B098E2-23E7-4AEC-8656-402CE5314B3D}">
      <formula1>"○,　"</formula1>
    </dataValidation>
  </dataValidations>
  <printOptions horizontalCentered="1"/>
  <pageMargins left="0.59055118110236227" right="0.59055118110236227" top="0.6692913385826772" bottom="0.59055118110236227" header="0.51181102362204722" footer="0.51181102362204722"/>
  <pageSetup paperSize="9" scale="65" fitToHeight="0" orientation="landscape" r:id="rId1"/>
  <headerFooter alignWithMargins="0"/>
  <rowBreaks count="1" manualBreakCount="1">
    <brk id="64" max="1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11C85-93C2-4CA5-BE4A-7D096B0AA1A9}">
  <sheetPr>
    <pageSetUpPr fitToPage="1"/>
  </sheetPr>
  <dimension ref="A1:O113"/>
  <sheetViews>
    <sheetView showZeros="0" view="pageBreakPreview" zoomScale="69" zoomScaleNormal="100" zoomScaleSheetLayoutView="100" workbookViewId="0">
      <selection activeCell="H24" sqref="H24"/>
    </sheetView>
  </sheetViews>
  <sheetFormatPr defaultColWidth="9" defaultRowHeight="16.5"/>
  <cols>
    <col min="1" max="1" width="1.25" style="456" customWidth="1"/>
    <col min="2" max="2" width="16.375" style="456" customWidth="1"/>
    <col min="3" max="3" width="20.5" style="456" customWidth="1"/>
    <col min="4" max="4" width="6.625" style="456" hidden="1" customWidth="1"/>
    <col min="5" max="5" width="28.5" style="456" customWidth="1"/>
    <col min="6" max="6" width="7.75" style="456" customWidth="1"/>
    <col min="7" max="12" width="20.5" style="456" customWidth="1"/>
    <col min="13" max="13" width="10.875" style="456" customWidth="1"/>
    <col min="14" max="23" width="2.875" style="456" customWidth="1"/>
    <col min="24" max="16384" width="9" style="456"/>
  </cols>
  <sheetData>
    <row r="1" spans="2:14" s="453" customFormat="1" ht="17.25" customHeight="1">
      <c r="B1" s="451" t="s">
        <v>1996</v>
      </c>
      <c r="C1" s="452"/>
      <c r="D1" s="452"/>
      <c r="E1" s="452"/>
      <c r="F1" s="452"/>
      <c r="G1" s="452"/>
      <c r="H1" s="452"/>
      <c r="K1" s="454"/>
    </row>
    <row r="2" spans="2:14" s="453" customFormat="1" ht="17.25" customHeight="1">
      <c r="B2" s="451"/>
      <c r="C2" s="452"/>
      <c r="D2" s="452"/>
      <c r="E2" s="452"/>
      <c r="F2" s="452"/>
      <c r="G2" s="452"/>
      <c r="H2" s="452"/>
      <c r="K2" s="454"/>
    </row>
    <row r="3" spans="2:14" s="453" customFormat="1" ht="17.25" customHeight="1">
      <c r="B3" s="451"/>
      <c r="C3" s="633"/>
      <c r="D3" s="627"/>
      <c r="E3" s="627"/>
      <c r="F3" s="627"/>
      <c r="G3" s="1123"/>
      <c r="H3" s="455" t="s">
        <v>1252</v>
      </c>
      <c r="I3" s="455"/>
      <c r="K3" s="454"/>
    </row>
    <row r="4" spans="2:14" s="453" customFormat="1" ht="18.75" customHeight="1">
      <c r="C4" s="627"/>
      <c r="D4" s="627"/>
      <c r="E4" s="627"/>
      <c r="F4" s="627"/>
      <c r="G4" s="2352" t="s">
        <v>2504</v>
      </c>
      <c r="H4" s="2352"/>
      <c r="I4" s="2352"/>
      <c r="K4" s="454" t="s">
        <v>1253</v>
      </c>
      <c r="L4" s="543" t="str">
        <f>はじめに!D5</f>
        <v>あいうえお集落協定</v>
      </c>
    </row>
    <row r="5" spans="2:14" s="453" customFormat="1" ht="18.75" customHeight="1">
      <c r="B5" s="927" t="s">
        <v>1401</v>
      </c>
      <c r="C5" s="627"/>
      <c r="D5" s="627"/>
      <c r="E5" s="627"/>
      <c r="F5" s="627"/>
      <c r="G5" s="455"/>
      <c r="H5" s="455"/>
      <c r="K5" s="454"/>
      <c r="L5" s="634"/>
    </row>
    <row r="6" spans="2:14" s="453" customFormat="1" ht="27" customHeight="1">
      <c r="B6" s="2359" t="s">
        <v>2430</v>
      </c>
      <c r="C6" s="2359"/>
      <c r="D6" s="2359"/>
      <c r="E6" s="2359"/>
      <c r="F6" s="2359"/>
      <c r="G6" s="2359"/>
      <c r="H6" s="2359"/>
      <c r="I6" s="2359"/>
      <c r="J6" s="2359"/>
      <c r="K6" s="2359"/>
      <c r="L6" s="2359"/>
      <c r="M6" s="2359"/>
      <c r="N6" s="2359"/>
    </row>
    <row r="7" spans="2:14" s="453" customFormat="1" ht="32.450000000000003" customHeight="1">
      <c r="B7" s="2359" t="s">
        <v>2429</v>
      </c>
      <c r="C7" s="2359"/>
      <c r="D7" s="2359"/>
      <c r="E7" s="2359"/>
      <c r="F7" s="2359"/>
      <c r="G7" s="2359"/>
      <c r="H7" s="2359"/>
      <c r="I7" s="2359"/>
      <c r="J7" s="2359"/>
      <c r="K7" s="2359"/>
      <c r="L7" s="2359"/>
      <c r="M7" s="2359"/>
      <c r="N7" s="2359"/>
    </row>
    <row r="8" spans="2:14" s="453" customFormat="1" ht="28.5" customHeight="1">
      <c r="B8" s="2360" t="s">
        <v>1363</v>
      </c>
      <c r="C8" s="2360"/>
      <c r="D8" s="2360"/>
      <c r="E8" s="2360"/>
      <c r="F8" s="2360"/>
      <c r="G8" s="2360"/>
      <c r="H8" s="2360"/>
      <c r="I8" s="2360"/>
      <c r="J8" s="2360"/>
      <c r="K8" s="2360"/>
      <c r="L8" s="2360"/>
      <c r="M8" s="2360"/>
      <c r="N8" s="2360"/>
    </row>
    <row r="9" spans="2:14" ht="23.45" customHeight="1">
      <c r="B9" s="928" t="s">
        <v>1254</v>
      </c>
      <c r="C9" s="928" t="s">
        <v>1444</v>
      </c>
      <c r="D9" s="928" t="s">
        <v>1256</v>
      </c>
      <c r="E9" s="929" t="s">
        <v>1448</v>
      </c>
      <c r="F9" s="933" t="s">
        <v>1239</v>
      </c>
      <c r="G9" s="930" t="s">
        <v>1257</v>
      </c>
      <c r="H9" s="931" t="s">
        <v>1258</v>
      </c>
      <c r="I9" s="931" t="s">
        <v>1259</v>
      </c>
      <c r="J9" s="928" t="s">
        <v>1260</v>
      </c>
      <c r="K9" s="928" t="s">
        <v>1449</v>
      </c>
      <c r="L9" s="932" t="s">
        <v>1180</v>
      </c>
      <c r="M9" s="942" t="s">
        <v>1368</v>
      </c>
    </row>
    <row r="10" spans="2:14" ht="38.450000000000003" customHeight="1">
      <c r="B10" s="1117">
        <v>44287</v>
      </c>
      <c r="C10" s="1118" t="s">
        <v>1402</v>
      </c>
      <c r="D10" s="1119">
        <f>MONTH('金銭出納簿（今年度）（参考）'!$B10)</f>
        <v>4</v>
      </c>
      <c r="E10" s="1120" t="s">
        <v>1261</v>
      </c>
      <c r="F10" s="934"/>
      <c r="G10" s="1115">
        <v>1800000</v>
      </c>
      <c r="H10" s="1116">
        <v>0</v>
      </c>
      <c r="I10" s="457">
        <f>G10-H10</f>
        <v>1800000</v>
      </c>
      <c r="J10" s="1114"/>
      <c r="K10" s="1114"/>
      <c r="L10" s="1113" t="s">
        <v>1262</v>
      </c>
      <c r="M10" s="943"/>
    </row>
    <row r="11" spans="2:14" ht="19.149999999999999" customHeight="1">
      <c r="B11" s="1117">
        <v>44287</v>
      </c>
      <c r="C11" s="1118" t="s">
        <v>1404</v>
      </c>
      <c r="D11" s="1119">
        <f>MONTH('金銭出納簿（今年度）（参考）'!$B11)</f>
        <v>4</v>
      </c>
      <c r="E11" s="1120" t="s">
        <v>1263</v>
      </c>
      <c r="F11" s="935"/>
      <c r="G11" s="1115">
        <v>130</v>
      </c>
      <c r="H11" s="1116">
        <v>0</v>
      </c>
      <c r="I11" s="457">
        <f>I10+$G11-$H11</f>
        <v>1800130</v>
      </c>
      <c r="J11" s="1114"/>
      <c r="K11" s="1114"/>
      <c r="L11" s="1113"/>
      <c r="M11" s="943"/>
    </row>
    <row r="12" spans="2:14" ht="19.149999999999999" customHeight="1">
      <c r="B12" s="1121">
        <v>44301</v>
      </c>
      <c r="C12" s="1118" t="s">
        <v>1408</v>
      </c>
      <c r="D12" s="1119">
        <f>MONTH('金銭出納簿（今年度）（参考）'!$B12)</f>
        <v>4</v>
      </c>
      <c r="E12" s="1120" t="s">
        <v>1264</v>
      </c>
      <c r="F12" s="936"/>
      <c r="G12" s="1115"/>
      <c r="H12" s="1116">
        <v>5000</v>
      </c>
      <c r="I12" s="457">
        <f t="shared" ref="I12:I49" si="0">I11+$G12-$H12</f>
        <v>1795130</v>
      </c>
      <c r="J12" s="1114"/>
      <c r="K12" s="1114"/>
      <c r="L12" s="1113"/>
      <c r="M12" s="943"/>
    </row>
    <row r="13" spans="2:14" ht="19.5" customHeight="1">
      <c r="B13" s="1117">
        <v>44319</v>
      </c>
      <c r="C13" s="1118" t="s">
        <v>1416</v>
      </c>
      <c r="D13" s="1119">
        <f>MONTH('金銭出納簿（今年度）（参考）'!$B13)</f>
        <v>5</v>
      </c>
      <c r="E13" s="1120" t="s">
        <v>1265</v>
      </c>
      <c r="F13" s="935"/>
      <c r="G13" s="1115"/>
      <c r="H13" s="1116">
        <v>30000</v>
      </c>
      <c r="I13" s="457">
        <f t="shared" si="0"/>
        <v>1765130</v>
      </c>
      <c r="J13" s="1114">
        <v>1</v>
      </c>
      <c r="K13" s="1114"/>
      <c r="L13" s="1113"/>
      <c r="M13" s="943"/>
    </row>
    <row r="14" spans="2:14" ht="36.6" customHeight="1">
      <c r="B14" s="1121">
        <v>43985</v>
      </c>
      <c r="C14" s="1118" t="s">
        <v>1408</v>
      </c>
      <c r="D14" s="1119">
        <f>MONTH('金銭出納簿（今年度）（参考）'!$B14)</f>
        <v>6</v>
      </c>
      <c r="E14" s="1120" t="s">
        <v>1266</v>
      </c>
      <c r="F14" s="935"/>
      <c r="G14" s="1115"/>
      <c r="H14" s="1116">
        <v>300000</v>
      </c>
      <c r="I14" s="457">
        <f t="shared" si="0"/>
        <v>1465130</v>
      </c>
      <c r="J14" s="1114">
        <v>2</v>
      </c>
      <c r="K14" s="1114"/>
      <c r="L14" s="1113" t="s">
        <v>1267</v>
      </c>
      <c r="M14" s="943"/>
    </row>
    <row r="15" spans="2:14" ht="19.5" customHeight="1">
      <c r="B15" s="1121">
        <v>43989</v>
      </c>
      <c r="C15" s="1118" t="s">
        <v>1410</v>
      </c>
      <c r="D15" s="1119">
        <f>MONTH('金銭出納簿（今年度）（参考）'!$B15)</f>
        <v>6</v>
      </c>
      <c r="E15" s="1120" t="s">
        <v>1268</v>
      </c>
      <c r="F15" s="935"/>
      <c r="G15" s="1115"/>
      <c r="H15" s="1116">
        <v>60000</v>
      </c>
      <c r="I15" s="457">
        <f t="shared" si="0"/>
        <v>1405130</v>
      </c>
      <c r="J15" s="1114">
        <v>3</v>
      </c>
      <c r="K15" s="1114"/>
      <c r="L15" s="1113"/>
      <c r="M15" s="943"/>
    </row>
    <row r="16" spans="2:14" ht="19.5" customHeight="1">
      <c r="B16" s="1121">
        <v>44013</v>
      </c>
      <c r="C16" s="1118" t="s">
        <v>1412</v>
      </c>
      <c r="D16" s="1119">
        <f>MONTH('金銭出納簿（今年度）（参考）'!$B16)</f>
        <v>7</v>
      </c>
      <c r="E16" s="1120" t="s">
        <v>738</v>
      </c>
      <c r="F16" s="937"/>
      <c r="G16" s="1115"/>
      <c r="H16" s="1116">
        <v>60000</v>
      </c>
      <c r="I16" s="457">
        <f t="shared" si="0"/>
        <v>1345130</v>
      </c>
      <c r="J16" s="1114">
        <v>4</v>
      </c>
      <c r="K16" s="1114"/>
      <c r="L16" s="1113"/>
      <c r="M16" s="943"/>
    </row>
    <row r="17" spans="2:13" ht="19.5" customHeight="1">
      <c r="B17" s="1121">
        <v>44046</v>
      </c>
      <c r="C17" s="1118" t="s">
        <v>1408</v>
      </c>
      <c r="D17" s="1119">
        <f>MONTH('金銭出納簿（今年度）（参考）'!$B17)</f>
        <v>8</v>
      </c>
      <c r="E17" s="1120" t="s">
        <v>1269</v>
      </c>
      <c r="F17" s="935"/>
      <c r="G17" s="1115"/>
      <c r="H17" s="1116">
        <v>100000</v>
      </c>
      <c r="I17" s="457">
        <f t="shared" si="0"/>
        <v>1245130</v>
      </c>
      <c r="J17" s="1114">
        <v>5</v>
      </c>
      <c r="K17" s="1114"/>
      <c r="L17" s="1113"/>
      <c r="M17" s="943"/>
    </row>
    <row r="18" spans="2:13" ht="19.5" customHeight="1">
      <c r="B18" s="1121">
        <v>44051</v>
      </c>
      <c r="C18" s="1118" t="s">
        <v>1407</v>
      </c>
      <c r="D18" s="1122">
        <f>MONTH('金銭出納簿（今年度）（参考）'!$B18)</f>
        <v>8</v>
      </c>
      <c r="E18" s="1120" t="s">
        <v>1270</v>
      </c>
      <c r="F18" s="935"/>
      <c r="G18" s="1115"/>
      <c r="H18" s="1116">
        <v>50000</v>
      </c>
      <c r="I18" s="457">
        <f t="shared" si="0"/>
        <v>1195130</v>
      </c>
      <c r="J18" s="1114">
        <v>6</v>
      </c>
      <c r="K18" s="1114"/>
      <c r="L18" s="1113"/>
      <c r="M18" s="943"/>
    </row>
    <row r="19" spans="2:13" ht="19.5" customHeight="1">
      <c r="B19" s="1121">
        <v>44075</v>
      </c>
      <c r="C19" s="1118" t="s">
        <v>1412</v>
      </c>
      <c r="D19" s="1119">
        <f>MONTH('金銭出納簿（今年度）（参考）'!$B19)</f>
        <v>9</v>
      </c>
      <c r="E19" s="1120" t="s">
        <v>1271</v>
      </c>
      <c r="F19" s="935"/>
      <c r="G19" s="1115"/>
      <c r="H19" s="1116">
        <v>120000</v>
      </c>
      <c r="I19" s="457">
        <f t="shared" si="0"/>
        <v>1075130</v>
      </c>
      <c r="J19" s="1114">
        <v>7</v>
      </c>
      <c r="K19" s="1114"/>
      <c r="L19" s="1113"/>
      <c r="M19" s="943"/>
    </row>
    <row r="20" spans="2:13" ht="19.5" customHeight="1">
      <c r="B20" s="1121">
        <v>44089</v>
      </c>
      <c r="C20" s="1118" t="s">
        <v>1404</v>
      </c>
      <c r="D20" s="1119">
        <f>MONTH('金銭出納簿（今年度）（参考）'!$B20)</f>
        <v>9</v>
      </c>
      <c r="E20" s="1120" t="s">
        <v>1268</v>
      </c>
      <c r="F20" s="935"/>
      <c r="G20" s="1115">
        <v>20000</v>
      </c>
      <c r="H20" s="1116"/>
      <c r="I20" s="457">
        <f t="shared" si="0"/>
        <v>1095130</v>
      </c>
      <c r="J20" s="1114">
        <v>8</v>
      </c>
      <c r="K20" s="1114"/>
      <c r="L20" s="1113"/>
      <c r="M20" s="943"/>
    </row>
    <row r="21" spans="2:13" ht="19.5" customHeight="1">
      <c r="B21" s="1121">
        <v>44099</v>
      </c>
      <c r="C21" s="1118" t="s">
        <v>1414</v>
      </c>
      <c r="D21" s="1119">
        <f>MONTH('金銭出納簿（今年度）（参考）'!$B21)</f>
        <v>9</v>
      </c>
      <c r="E21" s="1120" t="s">
        <v>1272</v>
      </c>
      <c r="F21" s="935"/>
      <c r="G21" s="1115"/>
      <c r="H21" s="1116">
        <v>400000</v>
      </c>
      <c r="I21" s="457">
        <f t="shared" si="0"/>
        <v>695130</v>
      </c>
      <c r="J21" s="1114" t="s">
        <v>1273</v>
      </c>
      <c r="K21" s="1114"/>
      <c r="L21" s="1113"/>
      <c r="M21" s="943"/>
    </row>
    <row r="22" spans="2:13" ht="19.5" customHeight="1">
      <c r="B22" s="1121">
        <v>44105</v>
      </c>
      <c r="C22" s="1118" t="s">
        <v>1404</v>
      </c>
      <c r="D22" s="1119">
        <f>MONTH('金銭出納簿（今年度）（参考）'!$B22)</f>
        <v>10</v>
      </c>
      <c r="E22" s="1120" t="s">
        <v>1263</v>
      </c>
      <c r="F22" s="935"/>
      <c r="G22" s="1115">
        <v>40</v>
      </c>
      <c r="H22" s="1116">
        <v>0</v>
      </c>
      <c r="I22" s="457">
        <f t="shared" si="0"/>
        <v>695170</v>
      </c>
      <c r="J22" s="1114"/>
      <c r="K22" s="1114"/>
      <c r="L22" s="1113"/>
      <c r="M22" s="943"/>
    </row>
    <row r="23" spans="2:13" ht="19.5" customHeight="1">
      <c r="B23" s="1121">
        <v>44105</v>
      </c>
      <c r="C23" s="1118" t="s">
        <v>1422</v>
      </c>
      <c r="D23" s="1119">
        <f>MONTH('金銭出納簿（今年度）（参考）'!$B23)</f>
        <v>10</v>
      </c>
      <c r="E23" s="1120" t="s">
        <v>1274</v>
      </c>
      <c r="F23" s="935"/>
      <c r="G23" s="1115"/>
      <c r="H23" s="1116">
        <v>60000</v>
      </c>
      <c r="I23" s="457">
        <f t="shared" si="0"/>
        <v>635170</v>
      </c>
      <c r="J23" s="1114">
        <v>11</v>
      </c>
      <c r="K23" s="1114"/>
      <c r="L23" s="1113"/>
      <c r="M23" s="943"/>
    </row>
    <row r="24" spans="2:13" ht="19.5" customHeight="1">
      <c r="B24" s="1121">
        <v>44150</v>
      </c>
      <c r="C24" s="1118" t="s">
        <v>1403</v>
      </c>
      <c r="D24" s="1119">
        <f>MONTH('金銭出納簿（今年度）（参考）'!$B24)</f>
        <v>11</v>
      </c>
      <c r="E24" s="1120" t="s">
        <v>1275</v>
      </c>
      <c r="F24" s="935"/>
      <c r="G24" s="1115">
        <v>4800000</v>
      </c>
      <c r="H24" s="1116">
        <v>0</v>
      </c>
      <c r="I24" s="457">
        <f t="shared" si="0"/>
        <v>5435170</v>
      </c>
      <c r="J24" s="1114"/>
      <c r="K24" s="1114"/>
      <c r="L24" s="1113"/>
      <c r="M24" s="943"/>
    </row>
    <row r="25" spans="2:13" ht="19.5" customHeight="1">
      <c r="B25" s="1121">
        <v>44165</v>
      </c>
      <c r="C25" s="1118" t="s">
        <v>1405</v>
      </c>
      <c r="D25" s="1119">
        <f>MONTH('金銭出納簿（今年度）（参考）'!$B25)</f>
        <v>11</v>
      </c>
      <c r="E25" s="1120" t="s">
        <v>1276</v>
      </c>
      <c r="F25" s="935"/>
      <c r="G25" s="1115"/>
      <c r="H25" s="1116">
        <v>2400000</v>
      </c>
      <c r="I25" s="457">
        <f t="shared" si="0"/>
        <v>3035170</v>
      </c>
      <c r="J25" s="1114" t="s">
        <v>1277</v>
      </c>
      <c r="K25" s="1114"/>
      <c r="L25" s="1113"/>
      <c r="M25" s="943"/>
    </row>
    <row r="26" spans="2:13" ht="19.5" customHeight="1">
      <c r="B26" s="1121">
        <v>44530</v>
      </c>
      <c r="C26" s="1118" t="s">
        <v>1406</v>
      </c>
      <c r="D26" s="1119">
        <f>MONTH('金銭出納簿（今年度）（参考）'!$B26)</f>
        <v>11</v>
      </c>
      <c r="E26" s="1120" t="s">
        <v>1276</v>
      </c>
      <c r="F26" s="935"/>
      <c r="G26" s="1115"/>
      <c r="H26" s="1116">
        <v>100000</v>
      </c>
      <c r="I26" s="457">
        <f t="shared" si="0"/>
        <v>2935170</v>
      </c>
      <c r="J26" s="1114" t="s">
        <v>1277</v>
      </c>
      <c r="K26" s="1114"/>
      <c r="L26" s="1113"/>
      <c r="M26" s="943"/>
    </row>
    <row r="27" spans="2:13" ht="19.5" customHeight="1">
      <c r="B27" s="1121">
        <v>44530</v>
      </c>
      <c r="C27" s="1118" t="s">
        <v>1410</v>
      </c>
      <c r="D27" s="1119">
        <f>MONTH('金銭出納簿（今年度）（参考）'!$B27)</f>
        <v>11</v>
      </c>
      <c r="E27" s="1120" t="s">
        <v>1278</v>
      </c>
      <c r="F27" s="935"/>
      <c r="G27" s="1115"/>
      <c r="H27" s="1116">
        <v>20000</v>
      </c>
      <c r="I27" s="457">
        <f t="shared" si="0"/>
        <v>2915170</v>
      </c>
      <c r="J27" s="1114"/>
      <c r="K27" s="1114"/>
      <c r="L27" s="1113"/>
      <c r="M27" s="943"/>
    </row>
    <row r="28" spans="2:13" ht="19.5" customHeight="1">
      <c r="B28" s="1121">
        <v>44166</v>
      </c>
      <c r="C28" s="1118" t="s">
        <v>1407</v>
      </c>
      <c r="D28" s="1119">
        <f>MONTH('金銭出納簿（今年度）（参考）'!$B28)</f>
        <v>12</v>
      </c>
      <c r="E28" s="1120" t="s">
        <v>1276</v>
      </c>
      <c r="F28" s="934"/>
      <c r="G28" s="1115"/>
      <c r="H28" s="1116">
        <v>200000</v>
      </c>
      <c r="I28" s="457">
        <f t="shared" si="0"/>
        <v>2715170</v>
      </c>
      <c r="J28" s="1114" t="s">
        <v>1279</v>
      </c>
      <c r="K28" s="1114"/>
      <c r="L28" s="1113"/>
      <c r="M28" s="943"/>
    </row>
    <row r="29" spans="2:13" ht="19.5" customHeight="1">
      <c r="B29" s="1121">
        <v>44197</v>
      </c>
      <c r="C29" s="1118" t="s">
        <v>1410</v>
      </c>
      <c r="D29" s="1119">
        <f>MONTH('金銭出納簿（今年度）（参考）'!$B29)</f>
        <v>1</v>
      </c>
      <c r="E29" s="1120" t="s">
        <v>1278</v>
      </c>
      <c r="F29" s="935"/>
      <c r="G29" s="1115"/>
      <c r="H29" s="1116">
        <v>40000</v>
      </c>
      <c r="I29" s="457">
        <f t="shared" si="0"/>
        <v>2675170</v>
      </c>
      <c r="J29" s="1114">
        <v>58</v>
      </c>
      <c r="K29" s="1114"/>
      <c r="L29" s="1113"/>
      <c r="M29" s="943"/>
    </row>
    <row r="30" spans="2:13" ht="19.5" customHeight="1">
      <c r="B30" s="1121">
        <v>44208</v>
      </c>
      <c r="C30" s="1118" t="s">
        <v>1408</v>
      </c>
      <c r="D30" s="1119">
        <f>MONTH('金銭出納簿（今年度）（参考）'!$B30)</f>
        <v>1</v>
      </c>
      <c r="E30" s="1120" t="s">
        <v>1280</v>
      </c>
      <c r="F30" s="936"/>
      <c r="G30" s="1115"/>
      <c r="H30" s="1116">
        <v>200000</v>
      </c>
      <c r="I30" s="457">
        <f t="shared" si="0"/>
        <v>2475170</v>
      </c>
      <c r="J30" s="1114">
        <v>59</v>
      </c>
      <c r="K30" s="1114"/>
      <c r="L30" s="1113"/>
      <c r="M30" s="943"/>
    </row>
    <row r="31" spans="2:13" ht="19.5" customHeight="1">
      <c r="B31" s="1121">
        <v>44209</v>
      </c>
      <c r="C31" s="1118" t="s">
        <v>1412</v>
      </c>
      <c r="D31" s="1119">
        <f>MONTH('金銭出納簿（今年度）（参考）'!$B31)</f>
        <v>1</v>
      </c>
      <c r="E31" s="1120" t="s">
        <v>1281</v>
      </c>
      <c r="F31" s="935"/>
      <c r="G31" s="1115"/>
      <c r="H31" s="1116">
        <v>200000</v>
      </c>
      <c r="I31" s="457">
        <f t="shared" si="0"/>
        <v>2275170</v>
      </c>
      <c r="J31" s="1114">
        <v>60</v>
      </c>
      <c r="K31" s="1114"/>
      <c r="L31" s="1113"/>
      <c r="M31" s="943"/>
    </row>
    <row r="32" spans="2:13" ht="19.5" customHeight="1">
      <c r="B32" s="1121">
        <v>44198</v>
      </c>
      <c r="C32" s="1118" t="s">
        <v>1404</v>
      </c>
      <c r="D32" s="1119">
        <f>MONTH('金銭出納簿（今年度）（参考）'!$B32)</f>
        <v>1</v>
      </c>
      <c r="E32" s="1120" t="s">
        <v>1263</v>
      </c>
      <c r="F32" s="935"/>
      <c r="G32" s="1115">
        <v>120</v>
      </c>
      <c r="H32" s="1116"/>
      <c r="I32" s="457">
        <f t="shared" si="0"/>
        <v>2275290</v>
      </c>
      <c r="J32" s="1114"/>
      <c r="K32" s="1114"/>
      <c r="L32" s="1113"/>
      <c r="M32" s="943"/>
    </row>
    <row r="33" spans="2:13" ht="19.5" customHeight="1">
      <c r="B33" s="1121">
        <v>44212</v>
      </c>
      <c r="C33" s="1118" t="s">
        <v>1434</v>
      </c>
      <c r="D33" s="1119">
        <f>MONTH('金銭出納簿（今年度）（参考）'!$B33)</f>
        <v>1</v>
      </c>
      <c r="E33" s="1120" t="s">
        <v>1282</v>
      </c>
      <c r="F33" s="935"/>
      <c r="G33" s="1115"/>
      <c r="H33" s="1116">
        <v>50000</v>
      </c>
      <c r="I33" s="457">
        <f t="shared" si="0"/>
        <v>2225290</v>
      </c>
      <c r="J33" s="1114">
        <v>61</v>
      </c>
      <c r="K33" s="1114"/>
      <c r="L33" s="1113"/>
      <c r="M33" s="943"/>
    </row>
    <row r="34" spans="2:13" ht="19.5" customHeight="1">
      <c r="B34" s="1121">
        <v>44213</v>
      </c>
      <c r="C34" s="1118" t="s">
        <v>1424</v>
      </c>
      <c r="D34" s="1119">
        <f>MONTH('金銭出納簿（今年度）（参考）'!$B34)</f>
        <v>1</v>
      </c>
      <c r="E34" s="1120" t="s">
        <v>1282</v>
      </c>
      <c r="F34" s="937"/>
      <c r="G34" s="1115"/>
      <c r="H34" s="1116">
        <v>50001</v>
      </c>
      <c r="I34" s="457">
        <f t="shared" si="0"/>
        <v>2175289</v>
      </c>
      <c r="J34" s="1114">
        <v>62</v>
      </c>
      <c r="K34" s="1114"/>
      <c r="L34" s="1113"/>
      <c r="M34" s="943"/>
    </row>
    <row r="35" spans="2:13" ht="19.5" customHeight="1">
      <c r="B35" s="1121">
        <v>44228</v>
      </c>
      <c r="C35" s="1118" t="s">
        <v>1428</v>
      </c>
      <c r="D35" s="1119">
        <f>MONTH('金銭出納簿（今年度）（参考）'!$B35)</f>
        <v>2</v>
      </c>
      <c r="E35" s="1120" t="s">
        <v>1284</v>
      </c>
      <c r="F35" s="935"/>
      <c r="G35" s="1115"/>
      <c r="H35" s="1116">
        <v>2000</v>
      </c>
      <c r="I35" s="457">
        <f t="shared" si="0"/>
        <v>2173289</v>
      </c>
      <c r="J35" s="1114">
        <v>63</v>
      </c>
      <c r="K35" s="1114"/>
      <c r="L35" s="1113"/>
      <c r="M35" s="943"/>
    </row>
    <row r="36" spans="2:13" ht="19.5" customHeight="1">
      <c r="B36" s="1121">
        <v>44229</v>
      </c>
      <c r="C36" s="1118" t="s">
        <v>1432</v>
      </c>
      <c r="D36" s="1119">
        <f>MONTH('金銭出納簿（今年度）（参考）'!$B36)</f>
        <v>2</v>
      </c>
      <c r="E36" s="1120" t="s">
        <v>1285</v>
      </c>
      <c r="F36" s="935"/>
      <c r="G36" s="1115"/>
      <c r="H36" s="1116">
        <v>100000</v>
      </c>
      <c r="I36" s="457">
        <f t="shared" si="0"/>
        <v>2073289</v>
      </c>
      <c r="J36" s="1114">
        <v>64</v>
      </c>
      <c r="K36" s="1114"/>
      <c r="L36" s="1113"/>
      <c r="M36" s="943"/>
    </row>
    <row r="37" spans="2:13" ht="19.5" customHeight="1">
      <c r="B37" s="1121">
        <v>44230</v>
      </c>
      <c r="C37" s="1118" t="s">
        <v>1418</v>
      </c>
      <c r="D37" s="1119">
        <f>MONTH('金銭出納簿（今年度）（参考）'!$B37)</f>
        <v>2</v>
      </c>
      <c r="E37" s="1120" t="s">
        <v>1286</v>
      </c>
      <c r="F37" s="935"/>
      <c r="G37" s="1115"/>
      <c r="H37" s="1116">
        <v>100000</v>
      </c>
      <c r="I37" s="457">
        <f t="shared" si="0"/>
        <v>1973289</v>
      </c>
      <c r="J37" s="1114">
        <v>65</v>
      </c>
      <c r="K37" s="1114"/>
      <c r="L37" s="1113"/>
      <c r="M37" s="943"/>
    </row>
    <row r="38" spans="2:13" ht="19.5" customHeight="1">
      <c r="B38" s="1121">
        <v>44232</v>
      </c>
      <c r="C38" s="1118" t="s">
        <v>1430</v>
      </c>
      <c r="D38" s="1119">
        <f>MONTH('金銭出納簿（今年度）（参考）'!$B38)</f>
        <v>2</v>
      </c>
      <c r="E38" s="1120" t="s">
        <v>1287</v>
      </c>
      <c r="F38" s="935"/>
      <c r="G38" s="1115"/>
      <c r="H38" s="1116">
        <v>50000</v>
      </c>
      <c r="I38" s="457">
        <f t="shared" si="0"/>
        <v>1923289</v>
      </c>
      <c r="J38" s="1114">
        <v>66</v>
      </c>
      <c r="K38" s="1114"/>
      <c r="L38" s="1113"/>
      <c r="M38" s="943"/>
    </row>
    <row r="39" spans="2:13" ht="19.5" customHeight="1">
      <c r="B39" s="1121">
        <v>44258</v>
      </c>
      <c r="C39" s="1118" t="s">
        <v>1408</v>
      </c>
      <c r="D39" s="1119">
        <f>MONTH('金銭出納簿（今年度）（参考）'!$B39)</f>
        <v>3</v>
      </c>
      <c r="E39" s="1120" t="s">
        <v>1282</v>
      </c>
      <c r="F39" s="935"/>
      <c r="G39" s="1115"/>
      <c r="H39" s="1116">
        <v>50000</v>
      </c>
      <c r="I39" s="457">
        <f t="shared" si="0"/>
        <v>1873289</v>
      </c>
      <c r="J39" s="1114">
        <v>67</v>
      </c>
      <c r="K39" s="1114"/>
      <c r="L39" s="1113"/>
      <c r="M39" s="943"/>
    </row>
    <row r="40" spans="2:13" ht="19.5" customHeight="1">
      <c r="B40" s="1121">
        <v>44258</v>
      </c>
      <c r="C40" s="1118" t="s">
        <v>1434</v>
      </c>
      <c r="D40" s="1119">
        <f>MONTH('金銭出納簿（今年度）（参考）'!$B40)</f>
        <v>3</v>
      </c>
      <c r="E40" s="1120" t="s">
        <v>1288</v>
      </c>
      <c r="F40" s="935"/>
      <c r="G40" s="1115"/>
      <c r="H40" s="1116">
        <v>20000</v>
      </c>
      <c r="I40" s="457">
        <f t="shared" si="0"/>
        <v>1853289</v>
      </c>
      <c r="J40" s="1114">
        <v>68</v>
      </c>
      <c r="K40" s="1114"/>
      <c r="L40" s="1113"/>
      <c r="M40" s="943"/>
    </row>
    <row r="41" spans="2:13" ht="19.5" customHeight="1">
      <c r="B41" s="1121">
        <v>44258</v>
      </c>
      <c r="C41" s="1118" t="s">
        <v>1434</v>
      </c>
      <c r="D41" s="1119">
        <f>MONTH('金銭出納簿（今年度）（参考）'!$B41)</f>
        <v>3</v>
      </c>
      <c r="E41" s="1120" t="s">
        <v>1289</v>
      </c>
      <c r="F41" s="935"/>
      <c r="G41" s="1115"/>
      <c r="H41" s="1116">
        <v>3000</v>
      </c>
      <c r="I41" s="457">
        <f t="shared" si="0"/>
        <v>1850289</v>
      </c>
      <c r="J41" s="1114">
        <v>69</v>
      </c>
      <c r="K41" s="1114"/>
      <c r="L41" s="1113"/>
      <c r="M41" s="943"/>
    </row>
    <row r="42" spans="2:13" ht="19.5" customHeight="1">
      <c r="B42" s="1121">
        <v>44286</v>
      </c>
      <c r="C42" s="1118" t="s">
        <v>1405</v>
      </c>
      <c r="D42" s="1119">
        <f>MONTH('金銭出納簿（今年度）（参考）'!$B42)</f>
        <v>3</v>
      </c>
      <c r="E42" s="1120" t="s">
        <v>1276</v>
      </c>
      <c r="F42" s="935"/>
      <c r="G42" s="1115"/>
      <c r="H42" s="1116">
        <v>150000</v>
      </c>
      <c r="I42" s="457">
        <f t="shared" si="0"/>
        <v>1700289</v>
      </c>
      <c r="J42" s="1114">
        <v>70</v>
      </c>
      <c r="K42" s="1114"/>
      <c r="L42" s="1113"/>
      <c r="M42" s="943"/>
    </row>
    <row r="43" spans="2:13" ht="19.5" customHeight="1">
      <c r="B43" s="1121"/>
      <c r="C43" s="1118"/>
      <c r="D43" s="1119">
        <f>MONTH('金銭出納簿（今年度）（参考）'!$B43)</f>
        <v>1</v>
      </c>
      <c r="E43" s="1120"/>
      <c r="F43" s="935"/>
      <c r="G43" s="1115"/>
      <c r="H43" s="1116"/>
      <c r="I43" s="457">
        <f t="shared" si="0"/>
        <v>1700289</v>
      </c>
      <c r="J43" s="1114"/>
      <c r="K43" s="1114"/>
      <c r="L43" s="1113"/>
      <c r="M43" s="943"/>
    </row>
    <row r="44" spans="2:13" ht="19.5" customHeight="1">
      <c r="B44" s="1121"/>
      <c r="C44" s="1118"/>
      <c r="D44" s="1119">
        <f>MONTH('金銭出納簿（今年度）（参考）'!$B44)</f>
        <v>1</v>
      </c>
      <c r="E44" s="1120"/>
      <c r="F44" s="935"/>
      <c r="G44" s="1115"/>
      <c r="H44" s="1116"/>
      <c r="I44" s="457">
        <f t="shared" si="0"/>
        <v>1700289</v>
      </c>
      <c r="J44" s="1114"/>
      <c r="K44" s="1114"/>
      <c r="L44" s="1113"/>
      <c r="M44" s="943"/>
    </row>
    <row r="45" spans="2:13" ht="19.5" customHeight="1">
      <c r="B45" s="1121"/>
      <c r="C45" s="1118"/>
      <c r="D45" s="1119">
        <f>MONTH('金銭出納簿（今年度）（参考）'!$B45)</f>
        <v>1</v>
      </c>
      <c r="E45" s="1120"/>
      <c r="F45" s="935"/>
      <c r="G45" s="1115"/>
      <c r="H45" s="1116"/>
      <c r="I45" s="457">
        <f t="shared" si="0"/>
        <v>1700289</v>
      </c>
      <c r="J45" s="1114"/>
      <c r="K45" s="1114"/>
      <c r="L45" s="1113"/>
      <c r="M45" s="943"/>
    </row>
    <row r="46" spans="2:13" ht="19.5" customHeight="1">
      <c r="B46" s="1121"/>
      <c r="C46" s="1118"/>
      <c r="D46" s="1119">
        <f>MONTH('金銭出納簿（今年度）（参考）'!$B46)</f>
        <v>1</v>
      </c>
      <c r="E46" s="1120"/>
      <c r="F46" s="935"/>
      <c r="G46" s="1115"/>
      <c r="H46" s="1116"/>
      <c r="I46" s="457">
        <f t="shared" si="0"/>
        <v>1700289</v>
      </c>
      <c r="J46" s="1114"/>
      <c r="K46" s="1114"/>
      <c r="L46" s="1113"/>
      <c r="M46" s="943"/>
    </row>
    <row r="47" spans="2:13" ht="19.5" customHeight="1">
      <c r="B47" s="1121"/>
      <c r="C47" s="1118"/>
      <c r="D47" s="1119">
        <f>MONTH('金銭出納簿（今年度）（参考）'!$B47)</f>
        <v>1</v>
      </c>
      <c r="E47" s="1120"/>
      <c r="F47" s="935"/>
      <c r="G47" s="1115"/>
      <c r="H47" s="1116"/>
      <c r="I47" s="457">
        <f t="shared" si="0"/>
        <v>1700289</v>
      </c>
      <c r="J47" s="1114"/>
      <c r="K47" s="1114"/>
      <c r="L47" s="1113"/>
      <c r="M47" s="943"/>
    </row>
    <row r="48" spans="2:13" ht="19.5" customHeight="1">
      <c r="B48" s="1121"/>
      <c r="C48" s="1118"/>
      <c r="D48" s="1119">
        <f>MONTH('金銭出納簿（今年度）（参考）'!$B48)</f>
        <v>1</v>
      </c>
      <c r="E48" s="1120"/>
      <c r="F48" s="935"/>
      <c r="G48" s="1115"/>
      <c r="H48" s="1116"/>
      <c r="I48" s="457">
        <f t="shared" si="0"/>
        <v>1700289</v>
      </c>
      <c r="J48" s="1114"/>
      <c r="K48" s="1114"/>
      <c r="L48" s="1113"/>
      <c r="M48" s="943"/>
    </row>
    <row r="49" spans="2:13" ht="19.5" customHeight="1">
      <c r="B49" s="1121"/>
      <c r="C49" s="1118"/>
      <c r="D49" s="1119">
        <f>MONTH('金銭出納簿（今年度）（参考）'!$B49)</f>
        <v>1</v>
      </c>
      <c r="E49" s="1120"/>
      <c r="F49" s="935"/>
      <c r="G49" s="1115"/>
      <c r="H49" s="1116"/>
      <c r="I49" s="457">
        <f t="shared" si="0"/>
        <v>1700289</v>
      </c>
      <c r="J49" s="1114"/>
      <c r="K49" s="1114"/>
      <c r="L49" s="1113"/>
      <c r="M49" s="943"/>
    </row>
    <row r="50" spans="2:13" ht="19.5" customHeight="1" thickBot="1">
      <c r="B50" s="2398" t="s">
        <v>1290</v>
      </c>
      <c r="C50" s="2399"/>
      <c r="D50" s="2399"/>
      <c r="E50" s="2399"/>
      <c r="F50" s="2399"/>
      <c r="G50" s="2399"/>
      <c r="H50" s="2399"/>
      <c r="I50" s="2399"/>
      <c r="J50" s="2399"/>
      <c r="K50" s="2399"/>
      <c r="L50" s="2399"/>
      <c r="M50" s="2399"/>
    </row>
    <row r="51" spans="2:13" ht="19.5" customHeight="1" thickTop="1">
      <c r="B51" s="2369" t="s">
        <v>1291</v>
      </c>
      <c r="C51" s="2370"/>
      <c r="D51" s="2370"/>
      <c r="E51" s="2371"/>
      <c r="F51" s="641"/>
      <c r="G51" s="626">
        <f>SUM($G$10:$G$50)</f>
        <v>6620290</v>
      </c>
      <c r="H51" s="458">
        <f>SUM($H$10:$H$50)</f>
        <v>4920001</v>
      </c>
      <c r="I51" s="458">
        <f>G51-H51</f>
        <v>1700289</v>
      </c>
      <c r="J51" s="459"/>
      <c r="K51" s="460"/>
      <c r="L51" s="461"/>
      <c r="M51" s="946"/>
    </row>
    <row r="52" spans="2:13" ht="14.25" customHeight="1">
      <c r="B52" s="462" t="s">
        <v>1292</v>
      </c>
      <c r="C52" s="463"/>
      <c r="D52" s="463"/>
      <c r="E52" s="463"/>
      <c r="F52" s="463"/>
      <c r="G52" s="464"/>
      <c r="H52" s="465"/>
      <c r="I52" s="466"/>
      <c r="J52" s="466"/>
      <c r="K52" s="466"/>
    </row>
    <row r="53" spans="2:13" ht="19.149999999999999" customHeight="1">
      <c r="B53" s="467"/>
      <c r="C53" s="467"/>
      <c r="D53" s="467"/>
      <c r="E53" s="467"/>
      <c r="F53" s="467"/>
      <c r="G53" s="467"/>
      <c r="H53" s="467"/>
      <c r="I53" s="467"/>
      <c r="J53" s="467"/>
      <c r="K53" s="467"/>
    </row>
    <row r="54" spans="2:13" ht="19.149999999999999" customHeight="1">
      <c r="B54" s="468" t="s">
        <v>1293</v>
      </c>
      <c r="C54" s="467"/>
      <c r="D54" s="467"/>
      <c r="E54" s="467"/>
      <c r="F54" s="467"/>
      <c r="G54" s="467"/>
      <c r="H54" s="467"/>
      <c r="I54" s="467"/>
      <c r="J54" s="467"/>
      <c r="K54" s="467"/>
    </row>
    <row r="55" spans="2:13" ht="19.149999999999999" customHeight="1">
      <c r="B55" s="639" t="s">
        <v>1451</v>
      </c>
      <c r="C55" s="467"/>
      <c r="D55" s="467"/>
      <c r="E55" s="467"/>
      <c r="F55" s="467"/>
      <c r="G55" s="467"/>
      <c r="H55" s="467"/>
      <c r="I55" s="467"/>
      <c r="J55" s="467"/>
      <c r="K55" s="467"/>
    </row>
    <row r="56" spans="2:13" ht="19.149999999999999" customHeight="1">
      <c r="B56" s="2392" t="s">
        <v>1294</v>
      </c>
      <c r="C56" s="2393"/>
      <c r="D56" s="470"/>
      <c r="E56" s="469" t="s">
        <v>1295</v>
      </c>
      <c r="F56" s="2388" t="s">
        <v>1296</v>
      </c>
      <c r="G56" s="2389"/>
      <c r="H56" s="635"/>
      <c r="I56" s="635"/>
      <c r="J56" s="635"/>
      <c r="K56" s="471" t="s">
        <v>1297</v>
      </c>
    </row>
    <row r="57" spans="2:13" ht="19.149999999999999" customHeight="1">
      <c r="B57" s="2394" t="s">
        <v>1435</v>
      </c>
      <c r="C57" s="2395"/>
      <c r="D57" s="1124"/>
      <c r="E57" s="1125">
        <v>1000000</v>
      </c>
      <c r="F57" s="2361" t="s">
        <v>1298</v>
      </c>
      <c r="G57" s="2362"/>
      <c r="H57" s="2362"/>
      <c r="I57" s="2362"/>
      <c r="J57" s="2363"/>
      <c r="K57" s="1126" t="s">
        <v>1299</v>
      </c>
    </row>
    <row r="58" spans="2:13" ht="19.149999999999999" customHeight="1">
      <c r="B58" s="2394" t="s">
        <v>1436</v>
      </c>
      <c r="C58" s="2395"/>
      <c r="D58" s="1124"/>
      <c r="E58" s="1125">
        <v>690000</v>
      </c>
      <c r="F58" s="2361" t="s">
        <v>1300</v>
      </c>
      <c r="G58" s="2362"/>
      <c r="H58" s="2362"/>
      <c r="I58" s="2362"/>
      <c r="J58" s="2363"/>
      <c r="K58" s="1126" t="s">
        <v>1301</v>
      </c>
    </row>
    <row r="59" spans="2:13" ht="19.149999999999999" customHeight="1">
      <c r="B59" s="2394" t="s">
        <v>1437</v>
      </c>
      <c r="C59" s="2395"/>
      <c r="D59" s="1124"/>
      <c r="E59" s="1125">
        <v>10000</v>
      </c>
      <c r="F59" s="2361" t="s">
        <v>1302</v>
      </c>
      <c r="G59" s="2362"/>
      <c r="H59" s="2362"/>
      <c r="I59" s="2362"/>
      <c r="J59" s="2363"/>
      <c r="K59" s="1126" t="s">
        <v>1303</v>
      </c>
    </row>
    <row r="60" spans="2:13" ht="19.149999999999999" customHeight="1">
      <c r="B60" s="2396" t="s">
        <v>1442</v>
      </c>
      <c r="C60" s="2397"/>
      <c r="D60" s="1124"/>
      <c r="E60" s="1125">
        <v>289</v>
      </c>
      <c r="F60" s="2364" t="s">
        <v>1304</v>
      </c>
      <c r="G60" s="2365"/>
      <c r="H60" s="2365"/>
      <c r="I60" s="2365"/>
      <c r="J60" s="2366"/>
      <c r="K60" s="1126" t="s">
        <v>1305</v>
      </c>
      <c r="L60" s="636"/>
    </row>
    <row r="61" spans="2:13" ht="19.149999999999999" customHeight="1" thickBot="1">
      <c r="B61" s="2398" t="s">
        <v>1290</v>
      </c>
      <c r="C61" s="2399"/>
      <c r="D61" s="2399"/>
      <c r="E61" s="2399"/>
      <c r="F61" s="2399"/>
      <c r="G61" s="2399"/>
      <c r="H61" s="2399"/>
      <c r="I61" s="2399"/>
      <c r="J61" s="2399"/>
      <c r="K61" s="2399"/>
      <c r="L61" s="637"/>
    </row>
    <row r="62" spans="2:13" ht="25.15" customHeight="1" thickTop="1">
      <c r="B62" s="2367" t="s">
        <v>257</v>
      </c>
      <c r="C62" s="2368"/>
      <c r="D62" s="473"/>
      <c r="E62" s="472">
        <f>SUBTOTAL(109,$E$57:$E$61)</f>
        <v>1700289</v>
      </c>
      <c r="F62" s="938"/>
      <c r="G62" s="2386"/>
      <c r="H62" s="2386"/>
      <c r="I62" s="2386"/>
      <c r="J62" s="2386"/>
      <c r="K62" s="2387"/>
      <c r="L62" s="638"/>
    </row>
    <row r="63" spans="2:13" ht="16.899999999999999" customHeight="1">
      <c r="B63" s="462"/>
      <c r="C63" s="467"/>
      <c r="D63" s="467"/>
      <c r="E63" s="467"/>
      <c r="F63" s="467"/>
      <c r="G63" s="467"/>
      <c r="H63" s="467"/>
      <c r="I63" s="467"/>
      <c r="J63" s="467"/>
      <c r="K63" s="467"/>
      <c r="L63" s="636"/>
    </row>
    <row r="64" spans="2:13" ht="8.4499999999999993" customHeight="1">
      <c r="B64" s="467"/>
      <c r="C64" s="467"/>
      <c r="D64" s="467"/>
      <c r="E64" s="467"/>
      <c r="F64" s="467"/>
      <c r="G64" s="467"/>
      <c r="H64" s="467"/>
      <c r="I64" s="467"/>
      <c r="J64" s="467"/>
      <c r="K64" s="467"/>
      <c r="L64" s="636"/>
    </row>
    <row r="65" spans="2:12" s="516" customFormat="1" ht="18" customHeight="1">
      <c r="B65" s="513"/>
      <c r="C65" s="514"/>
      <c r="D65" s="514"/>
      <c r="E65" s="514"/>
      <c r="F65" s="514"/>
      <c r="G65" s="517"/>
      <c r="H65" s="518"/>
      <c r="I65" s="519"/>
      <c r="J65" s="519"/>
      <c r="K65" s="519"/>
      <c r="L65" s="520"/>
    </row>
    <row r="66" spans="2:12" s="516" customFormat="1" ht="18" customHeight="1">
      <c r="B66" s="521"/>
      <c r="C66" s="521" t="s">
        <v>1447</v>
      </c>
      <c r="D66" s="521"/>
      <c r="E66" s="521"/>
      <c r="F66" s="521"/>
      <c r="G66" s="521"/>
      <c r="H66" s="521"/>
      <c r="I66" s="640" t="s">
        <v>1452</v>
      </c>
      <c r="J66" s="521"/>
      <c r="L66" s="522"/>
    </row>
    <row r="67" spans="2:12" s="516" customFormat="1" ht="18" customHeight="1">
      <c r="B67" s="625"/>
      <c r="C67" s="523" t="s">
        <v>1402</v>
      </c>
      <c r="D67" s="524"/>
      <c r="E67" s="524"/>
      <c r="F67" s="939"/>
      <c r="G67" s="940"/>
      <c r="H67" s="525"/>
      <c r="I67" s="523" t="s">
        <v>1435</v>
      </c>
      <c r="J67" s="524"/>
      <c r="K67" s="526"/>
      <c r="L67" s="629"/>
    </row>
    <row r="68" spans="2:12" s="516" customFormat="1" ht="18" customHeight="1">
      <c r="B68" s="625"/>
      <c r="C68" s="523" t="s">
        <v>1403</v>
      </c>
      <c r="D68" s="524"/>
      <c r="E68" s="524"/>
      <c r="F68" s="939"/>
      <c r="G68" s="940"/>
      <c r="H68" s="525"/>
      <c r="I68" s="523" t="s">
        <v>1436</v>
      </c>
      <c r="J68" s="524"/>
      <c r="K68" s="526"/>
      <c r="L68" s="629"/>
    </row>
    <row r="69" spans="2:12" s="516" customFormat="1" ht="18" customHeight="1">
      <c r="B69" s="625"/>
      <c r="C69" s="523" t="s">
        <v>1404</v>
      </c>
      <c r="D69" s="524"/>
      <c r="E69" s="524"/>
      <c r="F69" s="939"/>
      <c r="G69" s="940"/>
      <c r="H69" s="525"/>
      <c r="I69" s="523" t="s">
        <v>1437</v>
      </c>
      <c r="J69" s="524"/>
      <c r="K69" s="526"/>
      <c r="L69" s="629"/>
    </row>
    <row r="70" spans="2:12" s="516" customFormat="1" ht="18" customHeight="1">
      <c r="B70" s="625"/>
      <c r="C70" s="527" t="s">
        <v>1405</v>
      </c>
      <c r="D70" s="528"/>
      <c r="E70" s="528"/>
      <c r="F70" s="941"/>
      <c r="G70" s="940"/>
      <c r="H70" s="525"/>
      <c r="I70" s="527" t="s">
        <v>1438</v>
      </c>
      <c r="J70" s="528"/>
      <c r="K70" s="526"/>
      <c r="L70" s="629"/>
    </row>
    <row r="71" spans="2:12" s="516" customFormat="1" ht="18" customHeight="1">
      <c r="B71" s="625"/>
      <c r="C71" s="527" t="s">
        <v>1406</v>
      </c>
      <c r="D71" s="528"/>
      <c r="E71" s="528"/>
      <c r="F71" s="941"/>
      <c r="G71" s="940"/>
      <c r="H71" s="525"/>
      <c r="I71" s="527" t="s">
        <v>1439</v>
      </c>
      <c r="J71" s="528"/>
      <c r="K71" s="526"/>
      <c r="L71" s="629"/>
    </row>
    <row r="72" spans="2:12" s="516" customFormat="1" ht="18" customHeight="1">
      <c r="B72" s="625"/>
      <c r="C72" s="527" t="s">
        <v>1407</v>
      </c>
      <c r="D72" s="528"/>
      <c r="E72" s="528"/>
      <c r="F72" s="941"/>
      <c r="G72" s="940"/>
      <c r="H72" s="525"/>
      <c r="I72" s="527" t="s">
        <v>1440</v>
      </c>
      <c r="J72" s="528"/>
      <c r="K72" s="526"/>
      <c r="L72" s="629"/>
    </row>
    <row r="73" spans="2:12" s="516" customFormat="1" ht="18" customHeight="1">
      <c r="B73" s="625"/>
      <c r="C73" s="527" t="s">
        <v>1409</v>
      </c>
      <c r="D73" s="528"/>
      <c r="E73" s="528"/>
      <c r="F73" s="941"/>
      <c r="G73" s="940"/>
      <c r="H73" s="525"/>
      <c r="I73" s="527" t="s">
        <v>1441</v>
      </c>
      <c r="J73" s="528"/>
      <c r="K73" s="526"/>
      <c r="L73" s="629"/>
    </row>
    <row r="74" spans="2:12" ht="18" customHeight="1">
      <c r="B74" s="625"/>
      <c r="C74" s="527" t="s">
        <v>1411</v>
      </c>
      <c r="D74" s="528"/>
      <c r="E74" s="528"/>
      <c r="F74" s="941"/>
      <c r="G74" s="940"/>
      <c r="H74" s="525"/>
      <c r="I74" s="527" t="s">
        <v>1442</v>
      </c>
      <c r="J74" s="528"/>
      <c r="K74" s="526"/>
      <c r="L74" s="629"/>
    </row>
    <row r="75" spans="2:12" ht="18" customHeight="1">
      <c r="B75" s="625"/>
      <c r="C75" s="527" t="s">
        <v>1413</v>
      </c>
      <c r="D75" s="528"/>
      <c r="E75" s="528"/>
      <c r="F75" s="941"/>
      <c r="G75" s="636"/>
      <c r="I75" s="628"/>
    </row>
    <row r="76" spans="2:12" ht="18" customHeight="1">
      <c r="B76" s="625"/>
      <c r="C76" s="527" t="s">
        <v>1415</v>
      </c>
      <c r="D76" s="528"/>
      <c r="E76" s="528"/>
      <c r="F76" s="941"/>
      <c r="G76" s="636"/>
      <c r="I76" s="529"/>
    </row>
    <row r="77" spans="2:12" ht="18" customHeight="1">
      <c r="B77" s="625"/>
      <c r="C77" s="527" t="s">
        <v>1417</v>
      </c>
      <c r="D77" s="528"/>
      <c r="E77" s="528"/>
      <c r="F77" s="941"/>
      <c r="G77" s="636"/>
      <c r="I77" s="529"/>
    </row>
    <row r="78" spans="2:12" ht="18" customHeight="1">
      <c r="B78" s="625"/>
      <c r="C78" s="527" t="s">
        <v>1419</v>
      </c>
      <c r="D78" s="528"/>
      <c r="E78" s="528"/>
      <c r="F78" s="941"/>
      <c r="G78" s="636"/>
      <c r="I78" s="529"/>
    </row>
    <row r="79" spans="2:12" ht="18" customHeight="1">
      <c r="B79" s="625"/>
      <c r="C79" s="527" t="s">
        <v>1421</v>
      </c>
      <c r="D79" s="528"/>
      <c r="E79" s="528"/>
      <c r="F79" s="941"/>
      <c r="G79" s="636"/>
      <c r="I79" s="529"/>
    </row>
    <row r="80" spans="2:12" ht="18" customHeight="1">
      <c r="B80" s="625"/>
      <c r="C80" s="527" t="s">
        <v>1423</v>
      </c>
      <c r="D80" s="528"/>
      <c r="E80" s="528"/>
      <c r="F80" s="941"/>
      <c r="G80" s="636"/>
      <c r="I80" s="529"/>
    </row>
    <row r="81" spans="1:11" ht="18" customHeight="1">
      <c r="B81" s="625"/>
      <c r="C81" s="527" t="s">
        <v>1425</v>
      </c>
      <c r="D81" s="528"/>
      <c r="E81" s="528"/>
      <c r="F81" s="941"/>
      <c r="G81" s="636"/>
      <c r="I81" s="529"/>
    </row>
    <row r="82" spans="1:11" ht="18" customHeight="1">
      <c r="B82" s="625"/>
      <c r="C82" s="527" t="s">
        <v>1427</v>
      </c>
      <c r="D82" s="528"/>
      <c r="E82" s="528"/>
      <c r="F82" s="941"/>
      <c r="G82" s="636"/>
      <c r="I82" s="529"/>
    </row>
    <row r="83" spans="1:11" ht="18" customHeight="1">
      <c r="B83" s="625"/>
      <c r="C83" s="527" t="s">
        <v>1429</v>
      </c>
      <c r="D83" s="528"/>
      <c r="E83" s="528"/>
      <c r="F83" s="941"/>
      <c r="G83" s="636"/>
      <c r="I83" s="529"/>
    </row>
    <row r="84" spans="1:11" ht="18" customHeight="1">
      <c r="B84" s="625"/>
      <c r="C84" s="527" t="s">
        <v>1431</v>
      </c>
      <c r="D84" s="528"/>
      <c r="E84" s="528"/>
      <c r="F84" s="941"/>
      <c r="G84" s="636"/>
      <c r="I84" s="529"/>
    </row>
    <row r="85" spans="1:11" ht="18" customHeight="1">
      <c r="B85" s="625"/>
      <c r="C85" s="527" t="s">
        <v>1433</v>
      </c>
      <c r="D85" s="528"/>
      <c r="E85" s="528"/>
      <c r="F85" s="941"/>
      <c r="G85" s="636"/>
      <c r="I85" s="529"/>
    </row>
    <row r="86" spans="1:11">
      <c r="B86" s="625"/>
      <c r="C86" s="527" t="s">
        <v>1434</v>
      </c>
      <c r="D86" s="528"/>
      <c r="E86" s="528"/>
      <c r="F86" s="941"/>
      <c r="G86" s="636"/>
      <c r="I86" s="529"/>
    </row>
    <row r="87" spans="1:11" s="475" customFormat="1" ht="19.5" customHeight="1" thickBot="1">
      <c r="A87" s="474"/>
      <c r="B87" s="468" t="s">
        <v>1453</v>
      </c>
      <c r="C87" s="476"/>
      <c r="D87" s="476"/>
      <c r="E87" s="476"/>
      <c r="F87" s="476"/>
      <c r="G87" s="476"/>
    </row>
    <row r="88" spans="1:11" s="475" customFormat="1" ht="19.5" customHeight="1">
      <c r="A88" s="474"/>
      <c r="B88" s="2372" t="s">
        <v>1307</v>
      </c>
      <c r="C88" s="2373"/>
      <c r="D88" s="477"/>
      <c r="E88" s="2377" t="s">
        <v>1308</v>
      </c>
      <c r="F88" s="2377"/>
      <c r="G88" s="2377"/>
      <c r="H88" s="2377"/>
      <c r="I88" s="2377"/>
      <c r="J88" s="2377"/>
      <c r="K88" s="2378"/>
    </row>
    <row r="89" spans="1:11" s="475" customFormat="1" ht="19.5" customHeight="1">
      <c r="A89" s="474"/>
      <c r="B89" s="2374"/>
      <c r="C89" s="1989"/>
      <c r="D89" s="541"/>
      <c r="E89" s="541"/>
      <c r="F89" s="541"/>
      <c r="G89" s="630"/>
      <c r="H89" s="2379" t="s">
        <v>1309</v>
      </c>
      <c r="I89" s="2380"/>
      <c r="J89" s="2379" t="s">
        <v>1310</v>
      </c>
      <c r="K89" s="2381"/>
    </row>
    <row r="90" spans="1:11" s="475" customFormat="1" ht="19.5" customHeight="1" thickBot="1">
      <c r="A90" s="474"/>
      <c r="B90" s="2375"/>
      <c r="C90" s="2376"/>
      <c r="D90" s="479"/>
      <c r="E90" s="480" t="s">
        <v>1311</v>
      </c>
      <c r="F90" s="2400" t="s">
        <v>1312</v>
      </c>
      <c r="G90" s="2401"/>
      <c r="H90" s="480" t="s">
        <v>1311</v>
      </c>
      <c r="I90" s="480" t="s">
        <v>1312</v>
      </c>
      <c r="J90" s="480" t="s">
        <v>1311</v>
      </c>
      <c r="K90" s="481" t="s">
        <v>1312</v>
      </c>
    </row>
    <row r="91" spans="1:11" s="475" customFormat="1" ht="19.5" customHeight="1">
      <c r="A91" s="474"/>
      <c r="B91" s="482" t="s">
        <v>1313</v>
      </c>
      <c r="C91" s="483" t="s">
        <v>1443</v>
      </c>
      <c r="D91" s="484"/>
      <c r="E91" s="484">
        <f>SUMIFS($G$10:$G$50,$C$10:$C$50,C91)</f>
        <v>1800000</v>
      </c>
      <c r="F91" s="2402"/>
      <c r="G91" s="2403"/>
      <c r="H91" s="485">
        <f>SUMIFS($G$10:$G$50,$C$10:$C$50,C91,$D$10:$D$50,"&gt;=4")</f>
        <v>1800000</v>
      </c>
      <c r="I91" s="486"/>
      <c r="J91" s="487">
        <f>SUMIFS($G$10:$G$50,$C$10:$C$50,C91,$D$10:$D$50,"&lt;=3")</f>
        <v>0</v>
      </c>
      <c r="K91" s="488"/>
    </row>
    <row r="92" spans="1:11" s="475" customFormat="1" ht="19.5" customHeight="1">
      <c r="A92" s="474"/>
      <c r="B92" s="489"/>
      <c r="C92" s="490" t="s">
        <v>1445</v>
      </c>
      <c r="D92" s="490"/>
      <c r="E92" s="491">
        <f>SUMIFS($G$10:$G$50,$C$10:$C$50,C92)</f>
        <v>4800000</v>
      </c>
      <c r="F92" s="2404"/>
      <c r="G92" s="2405"/>
      <c r="H92" s="491">
        <f>SUMIFS($G$10:$G$50,$C$10:$C$50,C92,$D$10:$D$50,"&gt;=4")</f>
        <v>4800000</v>
      </c>
      <c r="I92" s="492"/>
      <c r="J92" s="493">
        <f>SUMIFS($G$10:$G$50,$C$10:$C$50,C92,$D$10:$D$50,"&lt;=3")</f>
        <v>0</v>
      </c>
      <c r="K92" s="494"/>
    </row>
    <row r="93" spans="1:11" s="475" customFormat="1" ht="19.5" customHeight="1" thickBot="1">
      <c r="A93" s="474"/>
      <c r="B93" s="495"/>
      <c r="C93" s="496" t="s">
        <v>1446</v>
      </c>
      <c r="D93" s="497"/>
      <c r="E93" s="498">
        <f>SUMIFS($G$10:$G$50,$C$10:$C$50,C93)</f>
        <v>20290</v>
      </c>
      <c r="F93" s="2404"/>
      <c r="G93" s="2405"/>
      <c r="H93" s="498">
        <f>SUMIFS($G$10:$G$50,$C$10:$C$50,C93,$D$10:$D$50,"&gt;=4")</f>
        <v>20170</v>
      </c>
      <c r="I93" s="499"/>
      <c r="J93" s="500">
        <f>SUMIFS($G$10:$G$50,$C$10:$C$50,C93,$D$10:$D$50,"&lt;=3")</f>
        <v>120</v>
      </c>
      <c r="K93" s="501"/>
    </row>
    <row r="94" spans="1:11" s="475" customFormat="1" ht="19.5" customHeight="1">
      <c r="A94" s="474"/>
      <c r="B94" s="482" t="s">
        <v>1276</v>
      </c>
      <c r="C94" s="483" t="s">
        <v>1405</v>
      </c>
      <c r="D94" s="483"/>
      <c r="E94" s="486"/>
      <c r="F94" s="2406">
        <f t="shared" ref="F94:F110" si="1">SUMIFS($H$10:$H$50,$C$10:$C$50,C94)</f>
        <v>2550000</v>
      </c>
      <c r="G94" s="2407"/>
      <c r="H94" s="486"/>
      <c r="I94" s="502">
        <f>SUMIFS($H$10:$H$50,$C$10:$C$50,C94,$D$10:$D$50,"&gt;=4")</f>
        <v>2400000</v>
      </c>
      <c r="J94" s="486"/>
      <c r="K94" s="503">
        <f>SUMIFS($H$10:$H$39,$C$10:$C$39,C94,$D$10:$D$39,"&lt;=3")</f>
        <v>0</v>
      </c>
    </row>
    <row r="95" spans="1:11" s="475" customFormat="1" ht="19.5" customHeight="1" thickBot="1">
      <c r="A95" s="474"/>
      <c r="B95" s="495"/>
      <c r="C95" s="496" t="s">
        <v>1406</v>
      </c>
      <c r="D95" s="496"/>
      <c r="E95" s="499"/>
      <c r="F95" s="2355">
        <f t="shared" si="1"/>
        <v>100000</v>
      </c>
      <c r="G95" s="2356"/>
      <c r="H95" s="499"/>
      <c r="I95" s="504">
        <f>SUMIFS($H$10:$H$50,$C$10:$C$50,C95,$D$10:$D$50,"&gt;=4")</f>
        <v>100000</v>
      </c>
      <c r="J95" s="499"/>
      <c r="K95" s="505">
        <f>SUMIFS($H$10:$H$39,$C$10:$C$39,C95,$D$10:$D$39,"&lt;=3")</f>
        <v>0</v>
      </c>
    </row>
    <row r="96" spans="1:11" s="475" customFormat="1" ht="19.5" customHeight="1">
      <c r="A96" s="474"/>
      <c r="B96" s="482" t="s">
        <v>1314</v>
      </c>
      <c r="C96" s="483" t="s">
        <v>1407</v>
      </c>
      <c r="D96" s="483"/>
      <c r="E96" s="486"/>
      <c r="F96" s="2406">
        <f t="shared" si="1"/>
        <v>250000</v>
      </c>
      <c r="G96" s="2407"/>
      <c r="H96" s="486"/>
      <c r="I96" s="506">
        <f>SUMIFS($H$10:$H$50,$C$10:$C$50,C96,$D$10:$D$50,"&gt;=4")</f>
        <v>250000</v>
      </c>
      <c r="J96" s="486"/>
      <c r="K96" s="507">
        <f>SUMIFS($H$10:$H$39,$C$10:$C$39,C96,$D$10:$D$39,"&lt;=3")</f>
        <v>0</v>
      </c>
    </row>
    <row r="97" spans="1:15" s="475" customFormat="1" ht="19.5" customHeight="1">
      <c r="A97" s="474"/>
      <c r="B97" s="489"/>
      <c r="C97" s="490" t="s">
        <v>1408</v>
      </c>
      <c r="D97" s="490"/>
      <c r="E97" s="492"/>
      <c r="F97" s="2353">
        <f t="shared" si="1"/>
        <v>655000</v>
      </c>
      <c r="G97" s="2354"/>
      <c r="H97" s="492"/>
      <c r="I97" s="491">
        <f>SUMIFS($H$10:$H$50,$C$10:$C$50,C97,$D$10:$D$50,"&gt;=4")</f>
        <v>405000</v>
      </c>
      <c r="J97" s="492"/>
      <c r="K97" s="508">
        <f>SUMIFS($H$10:$H$39,$C$10:$C$39,C97,$D$10:$D$39,"&lt;=3")</f>
        <v>250000</v>
      </c>
    </row>
    <row r="98" spans="1:15" s="475" customFormat="1" ht="19.5" customHeight="1">
      <c r="A98" s="474"/>
      <c r="B98" s="489"/>
      <c r="C98" s="490" t="s">
        <v>1410</v>
      </c>
      <c r="D98" s="490"/>
      <c r="E98" s="492"/>
      <c r="F98" s="2353">
        <f t="shared" si="1"/>
        <v>120000</v>
      </c>
      <c r="G98" s="2354"/>
      <c r="H98" s="492"/>
      <c r="I98" s="491">
        <f>SUMIFS($H$10:$H$50,$C$10:$C$50,C98,$D$10:$D$50,"&gt;=4")</f>
        <v>80000</v>
      </c>
      <c r="J98" s="492"/>
      <c r="K98" s="508">
        <f>SUMIFS($H$10:$H$39,$C$10:$C$39,C98,$D$10:$D$39,"&lt;=3")</f>
        <v>40000</v>
      </c>
    </row>
    <row r="99" spans="1:15" s="475" customFormat="1" ht="19.5" customHeight="1">
      <c r="A99" s="474"/>
      <c r="B99" s="489"/>
      <c r="C99" s="490" t="s">
        <v>1412</v>
      </c>
      <c r="D99" s="490"/>
      <c r="E99" s="492"/>
      <c r="F99" s="2353">
        <f t="shared" si="1"/>
        <v>380000</v>
      </c>
      <c r="G99" s="2354"/>
      <c r="H99" s="492"/>
      <c r="I99" s="491">
        <f t="shared" ref="I99:I109" si="2">SUMIFS($H$10:$H$50,$C$10:$C$50,C99,$D$10:$D$50,"&gt;=4")</f>
        <v>180000</v>
      </c>
      <c r="J99" s="492"/>
      <c r="K99" s="508">
        <f t="shared" ref="K99:K109" si="3">SUMIFS($H$10:$H$39,$C$10:$C$39,C99,$D$10:$D$39,"&lt;=3")</f>
        <v>200000</v>
      </c>
    </row>
    <row r="100" spans="1:15" s="475" customFormat="1" ht="19.5" customHeight="1">
      <c r="A100" s="474"/>
      <c r="B100" s="489"/>
      <c r="C100" s="490" t="s">
        <v>1414</v>
      </c>
      <c r="D100" s="490"/>
      <c r="E100" s="492"/>
      <c r="F100" s="2353">
        <f t="shared" si="1"/>
        <v>400000</v>
      </c>
      <c r="G100" s="2354"/>
      <c r="H100" s="492"/>
      <c r="I100" s="491">
        <f t="shared" si="2"/>
        <v>400000</v>
      </c>
      <c r="J100" s="492"/>
      <c r="K100" s="508">
        <f t="shared" si="3"/>
        <v>0</v>
      </c>
    </row>
    <row r="101" spans="1:15" s="475" customFormat="1" ht="19.5" customHeight="1">
      <c r="A101" s="474"/>
      <c r="B101" s="489"/>
      <c r="C101" s="490" t="s">
        <v>1416</v>
      </c>
      <c r="D101" s="490"/>
      <c r="E101" s="492"/>
      <c r="F101" s="2353">
        <f t="shared" si="1"/>
        <v>30000</v>
      </c>
      <c r="G101" s="2354"/>
      <c r="H101" s="492"/>
      <c r="I101" s="491">
        <f t="shared" si="2"/>
        <v>30000</v>
      </c>
      <c r="J101" s="492"/>
      <c r="K101" s="508">
        <f t="shared" si="3"/>
        <v>0</v>
      </c>
    </row>
    <row r="102" spans="1:15" s="475" customFormat="1" ht="19.5" customHeight="1">
      <c r="A102" s="474"/>
      <c r="B102" s="489"/>
      <c r="C102" s="490" t="s">
        <v>1418</v>
      </c>
      <c r="D102" s="490"/>
      <c r="E102" s="492"/>
      <c r="F102" s="2353">
        <f t="shared" si="1"/>
        <v>100000</v>
      </c>
      <c r="G102" s="2354"/>
      <c r="H102" s="492"/>
      <c r="I102" s="491">
        <f t="shared" si="2"/>
        <v>0</v>
      </c>
      <c r="J102" s="492"/>
      <c r="K102" s="508">
        <f t="shared" si="3"/>
        <v>100000</v>
      </c>
    </row>
    <row r="103" spans="1:15" s="475" customFormat="1" ht="19.5" customHeight="1">
      <c r="A103" s="474"/>
      <c r="B103" s="489"/>
      <c r="C103" s="490" t="s">
        <v>1420</v>
      </c>
      <c r="D103" s="490"/>
      <c r="E103" s="492"/>
      <c r="F103" s="2353">
        <f t="shared" si="1"/>
        <v>0</v>
      </c>
      <c r="G103" s="2354"/>
      <c r="H103" s="492"/>
      <c r="I103" s="491">
        <f t="shared" si="2"/>
        <v>0</v>
      </c>
      <c r="J103" s="492"/>
      <c r="K103" s="508">
        <f t="shared" si="3"/>
        <v>0</v>
      </c>
    </row>
    <row r="104" spans="1:15" s="475" customFormat="1" ht="19.5" customHeight="1">
      <c r="A104" s="474"/>
      <c r="B104" s="489"/>
      <c r="C104" s="490" t="s">
        <v>1422</v>
      </c>
      <c r="D104" s="490"/>
      <c r="E104" s="492"/>
      <c r="F104" s="2353">
        <f t="shared" si="1"/>
        <v>60000</v>
      </c>
      <c r="G104" s="2354"/>
      <c r="H104" s="492"/>
      <c r="I104" s="491">
        <f t="shared" si="2"/>
        <v>60000</v>
      </c>
      <c r="J104" s="492"/>
      <c r="K104" s="508">
        <f t="shared" si="3"/>
        <v>0</v>
      </c>
    </row>
    <row r="105" spans="1:15" s="475" customFormat="1" ht="19.5" customHeight="1">
      <c r="A105" s="474"/>
      <c r="B105" s="489"/>
      <c r="C105" s="490" t="s">
        <v>1424</v>
      </c>
      <c r="D105" s="490"/>
      <c r="E105" s="492"/>
      <c r="F105" s="2353">
        <f t="shared" si="1"/>
        <v>50001</v>
      </c>
      <c r="G105" s="2354"/>
      <c r="H105" s="492"/>
      <c r="I105" s="491">
        <f t="shared" si="2"/>
        <v>0</v>
      </c>
      <c r="J105" s="492"/>
      <c r="K105" s="508">
        <f t="shared" si="3"/>
        <v>50001</v>
      </c>
    </row>
    <row r="106" spans="1:15" s="475" customFormat="1" ht="19.5" customHeight="1">
      <c r="A106" s="474"/>
      <c r="B106" s="489"/>
      <c r="C106" s="490" t="s">
        <v>1426</v>
      </c>
      <c r="D106" s="490"/>
      <c r="E106" s="492"/>
      <c r="F106" s="2353">
        <f t="shared" si="1"/>
        <v>0</v>
      </c>
      <c r="G106" s="2354"/>
      <c r="H106" s="492"/>
      <c r="I106" s="491">
        <f t="shared" si="2"/>
        <v>0</v>
      </c>
      <c r="J106" s="492"/>
      <c r="K106" s="508">
        <f t="shared" si="3"/>
        <v>0</v>
      </c>
    </row>
    <row r="107" spans="1:15" s="475" customFormat="1" ht="19.5" customHeight="1">
      <c r="A107" s="474"/>
      <c r="B107" s="489"/>
      <c r="C107" s="490" t="s">
        <v>1428</v>
      </c>
      <c r="D107" s="490"/>
      <c r="E107" s="492"/>
      <c r="F107" s="2353">
        <f t="shared" si="1"/>
        <v>2000</v>
      </c>
      <c r="G107" s="2354"/>
      <c r="H107" s="492"/>
      <c r="I107" s="491">
        <f t="shared" si="2"/>
        <v>0</v>
      </c>
      <c r="J107" s="492"/>
      <c r="K107" s="508">
        <f t="shared" si="3"/>
        <v>2000</v>
      </c>
    </row>
    <row r="108" spans="1:15" s="475" customFormat="1" ht="19.5" customHeight="1">
      <c r="A108" s="474"/>
      <c r="B108" s="489"/>
      <c r="C108" s="490" t="s">
        <v>1430</v>
      </c>
      <c r="D108" s="490"/>
      <c r="E108" s="492"/>
      <c r="F108" s="2353">
        <f t="shared" si="1"/>
        <v>50000</v>
      </c>
      <c r="G108" s="2354"/>
      <c r="H108" s="492"/>
      <c r="I108" s="491">
        <f t="shared" si="2"/>
        <v>0</v>
      </c>
      <c r="J108" s="492"/>
      <c r="K108" s="508">
        <f t="shared" si="3"/>
        <v>50000</v>
      </c>
    </row>
    <row r="109" spans="1:15" s="475" customFormat="1" ht="19.5" customHeight="1">
      <c r="A109" s="474"/>
      <c r="B109" s="489"/>
      <c r="C109" s="490" t="s">
        <v>1432</v>
      </c>
      <c r="D109" s="490"/>
      <c r="E109" s="492"/>
      <c r="F109" s="2353">
        <f t="shared" si="1"/>
        <v>100000</v>
      </c>
      <c r="G109" s="2354"/>
      <c r="H109" s="492"/>
      <c r="I109" s="491">
        <f t="shared" si="2"/>
        <v>0</v>
      </c>
      <c r="J109" s="492"/>
      <c r="K109" s="508">
        <f t="shared" si="3"/>
        <v>100000</v>
      </c>
    </row>
    <row r="110" spans="1:15" s="475" customFormat="1" ht="19.5" customHeight="1" thickBot="1">
      <c r="A110" s="474"/>
      <c r="B110" s="495"/>
      <c r="C110" s="496" t="s">
        <v>1434</v>
      </c>
      <c r="D110" s="496"/>
      <c r="E110" s="499"/>
      <c r="F110" s="2355">
        <f t="shared" si="1"/>
        <v>73000</v>
      </c>
      <c r="G110" s="2356"/>
      <c r="H110" s="499"/>
      <c r="I110" s="504">
        <f>SUMIFS($H$10:$H$50,$C$10:$C$50,C110,$D$10:$D$50,"&gt;=4")</f>
        <v>0</v>
      </c>
      <c r="J110" s="499"/>
      <c r="K110" s="505">
        <f>SUMIFS($H$10:$H$39,$C$10:$C$39,C110,$D$10:$D$39,"&lt;=3")</f>
        <v>50000</v>
      </c>
    </row>
    <row r="111" spans="1:15" s="475" customFormat="1" ht="19.5" customHeight="1" thickBot="1">
      <c r="A111" s="474"/>
      <c r="B111" s="495" t="s">
        <v>1315</v>
      </c>
      <c r="C111" s="497" t="s">
        <v>1316</v>
      </c>
      <c r="D111" s="497"/>
      <c r="E111" s="509"/>
      <c r="F111" s="2357">
        <f>'金銭出納簿（今年度）（参考）'!$I$51</f>
        <v>1700289</v>
      </c>
      <c r="G111" s="2358"/>
      <c r="H111" s="509"/>
      <c r="I111" s="509"/>
      <c r="J111" s="509"/>
      <c r="K111" s="631">
        <f>'金銭出納簿（今年度）（参考）'!$I$51</f>
        <v>1700289</v>
      </c>
    </row>
    <row r="112" spans="1:15" s="475" customFormat="1" ht="24.6" customHeight="1" thickBot="1">
      <c r="A112" s="474"/>
      <c r="B112" s="2390" t="s">
        <v>1317</v>
      </c>
      <c r="C112" s="2391"/>
      <c r="D112" s="510"/>
      <c r="E112" s="511">
        <f>SUM(E91:E93)</f>
        <v>6620290</v>
      </c>
      <c r="F112" s="2382">
        <f>SUM(F94:G111)</f>
        <v>6620290</v>
      </c>
      <c r="G112" s="2383"/>
      <c r="H112" s="511">
        <f>SUM(H91:H93)</f>
        <v>6620170</v>
      </c>
      <c r="I112" s="511">
        <f>SUM(I94:I111)</f>
        <v>3905000</v>
      </c>
      <c r="J112" s="511">
        <f>SUM(J91:J93)</f>
        <v>120</v>
      </c>
      <c r="K112" s="632">
        <f>SUM(K94:K111)</f>
        <v>2542290</v>
      </c>
      <c r="N112" s="474"/>
      <c r="O112" s="512"/>
    </row>
    <row r="113" spans="2:12" ht="18.75">
      <c r="B113" s="513"/>
      <c r="C113" s="514"/>
      <c r="D113" s="514"/>
      <c r="E113" s="514"/>
      <c r="F113" s="514"/>
      <c r="G113" s="515"/>
      <c r="H113" s="475"/>
      <c r="I113" s="475"/>
      <c r="J113" s="475"/>
      <c r="K113" s="475"/>
      <c r="L113" s="475"/>
    </row>
  </sheetData>
  <mergeCells count="47">
    <mergeCell ref="G4:I4"/>
    <mergeCell ref="B57:C57"/>
    <mergeCell ref="B59:C59"/>
    <mergeCell ref="F59:J59"/>
    <mergeCell ref="F57:J57"/>
    <mergeCell ref="B58:C58"/>
    <mergeCell ref="F58:J58"/>
    <mergeCell ref="B56:C56"/>
    <mergeCell ref="B6:N6"/>
    <mergeCell ref="B7:N7"/>
    <mergeCell ref="B8:N8"/>
    <mergeCell ref="B51:E51"/>
    <mergeCell ref="F56:G56"/>
    <mergeCell ref="B60:C60"/>
    <mergeCell ref="F60:J60"/>
    <mergeCell ref="B61:K61"/>
    <mergeCell ref="B62:C62"/>
    <mergeCell ref="F98:G98"/>
    <mergeCell ref="G62:K62"/>
    <mergeCell ref="B88:C90"/>
    <mergeCell ref="E88:K88"/>
    <mergeCell ref="H89:I89"/>
    <mergeCell ref="J89:K89"/>
    <mergeCell ref="F90:G90"/>
    <mergeCell ref="F99:G99"/>
    <mergeCell ref="F100:G100"/>
    <mergeCell ref="F91:G91"/>
    <mergeCell ref="F92:G92"/>
    <mergeCell ref="F93:G93"/>
    <mergeCell ref="F94:G94"/>
    <mergeCell ref="F95:G95"/>
    <mergeCell ref="F111:G111"/>
    <mergeCell ref="B112:C112"/>
    <mergeCell ref="F112:G112"/>
    <mergeCell ref="B50:M50"/>
    <mergeCell ref="F106:G106"/>
    <mergeCell ref="F107:G107"/>
    <mergeCell ref="F108:G108"/>
    <mergeCell ref="F109:G109"/>
    <mergeCell ref="F110:G110"/>
    <mergeCell ref="F101:G101"/>
    <mergeCell ref="F102:G102"/>
    <mergeCell ref="F103:G103"/>
    <mergeCell ref="F104:G104"/>
    <mergeCell ref="F105:G105"/>
    <mergeCell ref="F96:G96"/>
    <mergeCell ref="F97:G97"/>
  </mergeCells>
  <phoneticPr fontId="3"/>
  <dataValidations count="6">
    <dataValidation imeMode="off" allowBlank="1" showInputMessage="1" showErrorMessage="1" sqref="B10:B50 B61 G10:H49 J10:K49" xr:uid="{5BA41366-6F34-449F-809B-D0DC216DC572}"/>
    <dataValidation type="list" allowBlank="1" showInputMessage="1" showErrorMessage="1" sqref="F10:F49" xr:uid="{AE3A785C-A738-432E-AA09-467C8C45FD82}">
      <formula1>Ｉ.金銭出納簿の区分</formula1>
    </dataValidation>
    <dataValidation type="list" allowBlank="1" showInputMessage="1" showErrorMessage="1" sqref="B57:B60" xr:uid="{E4EC6F96-84AC-4A49-A437-F8F7415BA400}">
      <formula1>$I$67:$I$74</formula1>
    </dataValidation>
    <dataValidation type="list" allowBlank="1" showInputMessage="1" showErrorMessage="1" prompt="年度を選択" sqref="G3" xr:uid="{1F8F596B-EF03-4A61-84F3-AAC0B48C38B7}">
      <formula1>"令和6年度,令和7年度,令和8年度,令和9年度,令和10年度,令和11年度"</formula1>
    </dataValidation>
    <dataValidation type="list" allowBlank="1" showInputMessage="1" showErrorMessage="1" sqref="C10:C49 E10:E49" xr:uid="{52967DD8-F411-4B99-9EF7-1C9C3E846DB9}">
      <formula1>$C$67:$C$86</formula1>
    </dataValidation>
    <dataValidation type="list" allowBlank="1" showInputMessage="1" showErrorMessage="1" sqref="M10:M49" xr:uid="{8FF93E72-079D-42A9-81DE-2002D15B5F83}">
      <formula1>"○,　"</formula1>
    </dataValidation>
  </dataValidations>
  <printOptions horizontalCentered="1"/>
  <pageMargins left="0.59055118110236227" right="0.59055118110236227" top="0.6692913385826772" bottom="0.59055118110236227" header="0.51181102362204722" footer="0.51181102362204722"/>
  <pageSetup paperSize="9" scale="63" fitToHeight="0" orientation="landscape" r:id="rId1"/>
  <headerFooter alignWithMargins="0"/>
  <rowBreaks count="1" manualBreakCount="1">
    <brk id="61" max="1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CE830-3B2E-4671-AB43-D55E1BF93183}">
  <sheetPr>
    <tabColor theme="6"/>
  </sheetPr>
  <dimension ref="A1:V64"/>
  <sheetViews>
    <sheetView showGridLines="0" zoomScale="124" zoomScaleNormal="96" zoomScaleSheetLayoutView="120" workbookViewId="0">
      <selection activeCell="N13" sqref="N13"/>
    </sheetView>
  </sheetViews>
  <sheetFormatPr defaultColWidth="9" defaultRowHeight="18.75"/>
  <cols>
    <col min="1" max="1" width="2.75" style="623" customWidth="1"/>
    <col min="2" max="3" width="11.125" style="623" customWidth="1"/>
    <col min="4" max="4" width="6.375" style="623" customWidth="1"/>
    <col min="5" max="6" width="7" style="623" customWidth="1"/>
    <col min="7" max="12" width="4.875" style="623" customWidth="1"/>
    <col min="13" max="13" width="9.125" style="623" customWidth="1"/>
    <col min="14" max="14" width="21" style="623" customWidth="1"/>
    <col min="15" max="15" width="27.25" style="623" customWidth="1"/>
    <col min="16" max="23" width="7.625" style="623" customWidth="1"/>
    <col min="24" max="16384" width="9" style="623"/>
  </cols>
  <sheetData>
    <row r="1" spans="1:22" ht="19.5">
      <c r="A1" s="605" t="s">
        <v>1457</v>
      </c>
      <c r="B1" s="648"/>
      <c r="O1" s="649"/>
    </row>
    <row r="2" spans="1:22" ht="24" customHeight="1">
      <c r="A2" s="650" t="s">
        <v>1356</v>
      </c>
      <c r="C2" s="651"/>
      <c r="D2" s="651"/>
      <c r="E2" s="651"/>
      <c r="F2" s="651"/>
      <c r="G2" s="651"/>
      <c r="H2" s="651"/>
      <c r="I2" s="651"/>
      <c r="J2" s="651"/>
      <c r="K2" s="651"/>
      <c r="L2" s="651"/>
      <c r="M2" s="651"/>
      <c r="O2" s="652" t="s">
        <v>1458</v>
      </c>
      <c r="P2" s="651"/>
      <c r="Q2" s="651"/>
      <c r="R2" s="651"/>
      <c r="S2" s="651"/>
      <c r="T2" s="651"/>
      <c r="U2" s="651"/>
    </row>
    <row r="3" spans="1:22" ht="27" customHeight="1">
      <c r="C3" s="653"/>
      <c r="D3" s="653"/>
      <c r="E3" s="548"/>
      <c r="F3" s="653" t="s">
        <v>1459</v>
      </c>
      <c r="G3" s="455" t="s">
        <v>1460</v>
      </c>
      <c r="H3" s="653"/>
      <c r="I3" s="653"/>
      <c r="J3" s="653"/>
      <c r="K3" s="653"/>
      <c r="M3" s="653"/>
      <c r="O3" s="654"/>
    </row>
    <row r="4" spans="1:22" ht="27" customHeight="1">
      <c r="B4" s="624" t="s">
        <v>1461</v>
      </c>
      <c r="C4" s="655"/>
      <c r="D4" s="655"/>
      <c r="E4" s="655"/>
      <c r="F4" s="655"/>
      <c r="G4" s="655"/>
      <c r="H4" s="655"/>
      <c r="I4" s="655"/>
      <c r="J4" s="655"/>
      <c r="K4" s="655"/>
      <c r="L4" s="655"/>
      <c r="M4" s="624"/>
      <c r="N4" s="655"/>
      <c r="O4" s="655"/>
    </row>
    <row r="5" spans="1:22" ht="50.25" customHeight="1">
      <c r="B5" s="2408" t="s">
        <v>1462</v>
      </c>
      <c r="C5" s="2409"/>
      <c r="D5" s="2409"/>
      <c r="E5" s="2409"/>
      <c r="F5" s="2409"/>
      <c r="G5" s="2409"/>
      <c r="H5" s="2409"/>
      <c r="I5" s="2409"/>
      <c r="J5" s="2409"/>
      <c r="K5" s="2409"/>
      <c r="L5" s="2409"/>
      <c r="M5" s="2409"/>
      <c r="N5" s="2409"/>
      <c r="O5" s="2409"/>
    </row>
    <row r="6" spans="1:22" ht="19.5" customHeight="1">
      <c r="B6" s="2316" t="s">
        <v>2563</v>
      </c>
      <c r="C6" s="2316"/>
      <c r="D6" s="2317" t="s">
        <v>1463</v>
      </c>
      <c r="E6" s="2317"/>
      <c r="F6" s="2317"/>
      <c r="G6" s="2318" t="s">
        <v>1464</v>
      </c>
      <c r="H6" s="2319"/>
      <c r="I6" s="2319"/>
      <c r="J6" s="2319"/>
      <c r="K6" s="2319"/>
      <c r="L6" s="2320"/>
      <c r="M6" s="2317" t="s">
        <v>1465</v>
      </c>
      <c r="N6" s="2317"/>
      <c r="O6" s="2316" t="s">
        <v>1466</v>
      </c>
      <c r="P6" s="2325"/>
      <c r="Q6" s="2326"/>
      <c r="R6" s="2326"/>
      <c r="S6" s="2326"/>
      <c r="T6" s="2326"/>
      <c r="U6" s="2326"/>
      <c r="V6" s="2326"/>
    </row>
    <row r="7" spans="1:22" ht="34.5" customHeight="1">
      <c r="B7" s="1171" t="s">
        <v>1467</v>
      </c>
      <c r="C7" s="1172" t="s">
        <v>2564</v>
      </c>
      <c r="D7" s="1172" t="s">
        <v>1468</v>
      </c>
      <c r="E7" s="1171" t="s">
        <v>1469</v>
      </c>
      <c r="F7" s="1171" t="s">
        <v>1470</v>
      </c>
      <c r="G7" s="2321"/>
      <c r="H7" s="2322"/>
      <c r="I7" s="2322"/>
      <c r="J7" s="2322"/>
      <c r="K7" s="2322"/>
      <c r="L7" s="2323"/>
      <c r="M7" s="1172" t="s">
        <v>1471</v>
      </c>
      <c r="N7" s="1172" t="s">
        <v>1472</v>
      </c>
      <c r="O7" s="2317"/>
      <c r="P7" s="2325"/>
      <c r="Q7" s="2326"/>
      <c r="R7" s="2326"/>
      <c r="S7" s="2326"/>
      <c r="T7" s="2326"/>
      <c r="U7" s="2326"/>
      <c r="V7" s="2326"/>
    </row>
    <row r="8" spans="1:22">
      <c r="A8" s="656"/>
      <c r="B8" s="657"/>
      <c r="C8" s="658"/>
      <c r="D8" s="659"/>
      <c r="E8" s="659"/>
      <c r="F8" s="660">
        <f>SUM(D8+E8)</f>
        <v>0</v>
      </c>
      <c r="G8" s="661"/>
      <c r="H8" s="661"/>
      <c r="I8" s="661"/>
      <c r="J8" s="661"/>
      <c r="K8" s="661"/>
      <c r="L8" s="661"/>
      <c r="M8" s="662" t="str">
        <f>IF(G8="","",(IFERROR(VLOOKUP($G8,【選択肢】!$K$3:$O$86,2,)," ")&amp;IF(H8="","",","&amp;IFERROR(VLOOKUP($H8,【選択肢】!$K$3:$O$86,2,)," ")&amp;IF(I8="","",","&amp;IFERROR(VLOOKUP($I8,【選択肢】!$K$3:$O$86,2,)," ")&amp;IF(J8="","",","&amp;IFERROR(VLOOKUP($J8,【選択肢】!$K$3:$O$86,2,)," ")&amp;IF(K8="","",","&amp;IFERROR(VLOOKUP($K8,【選択肢】!$K$3:$O$86,2,)," ")&amp;IF(L8="","",","&amp;IFERROR(VLOOKUP($L8,【選択肢】!$K$3:$O$86,2,)," "))))))))</f>
        <v/>
      </c>
      <c r="N8" s="662" t="str">
        <f>IF(G8="","",(IFERROR(VLOOKUP($G8,【選択肢】!$K$3:$O$86,5,)," ")&amp;IF(H8="","",","&amp;IFERROR(VLOOKUP($H8,【選択肢】!$K$3:$O$86,5,)," ")&amp;IF(I8="","",","&amp;IFERROR(VLOOKUP($I8,【選択肢】!$K$3:$O$86,5,)," ")&amp;IF(J8="","",","&amp;IFERROR(VLOOKUP($J8,【選択肢】!$K$3:$O$86,5,)," ")&amp;IF(K8="","",","&amp;IFERROR(VLOOKUP($K8,【選択肢】!$K$3:$O$86,5,)," ")&amp;IF(L8="","",","&amp;IFERROR(VLOOKUP($L8,【選択肢】!$K$3:$O$86,5,)," "))))))))</f>
        <v/>
      </c>
      <c r="O8" s="663"/>
      <c r="P8" s="664"/>
      <c r="Q8" s="656"/>
      <c r="R8" s="656"/>
      <c r="S8" s="656"/>
      <c r="T8" s="656"/>
      <c r="U8" s="656"/>
      <c r="V8" s="656"/>
    </row>
    <row r="9" spans="1:22">
      <c r="B9" s="665"/>
      <c r="C9" s="666"/>
      <c r="D9" s="667"/>
      <c r="E9" s="667"/>
      <c r="F9" s="668">
        <f>SUM(D9+E9)</f>
        <v>0</v>
      </c>
      <c r="G9" s="669"/>
      <c r="H9" s="669"/>
      <c r="I9" s="669"/>
      <c r="J9" s="669"/>
      <c r="K9" s="669"/>
      <c r="L9" s="669"/>
      <c r="M9" s="662" t="str">
        <f>IF(G9="","",(IFERROR(VLOOKUP($G9,【選択肢】!$K$3:$O$86,2,)," ")&amp;IF(H9="","",","&amp;IFERROR(VLOOKUP($H9,【選択肢】!$K$3:$O$86,2,)," ")&amp;IF(I9="","",","&amp;IFERROR(VLOOKUP($I9,【選択肢】!$K$3:$O$86,2,)," ")&amp;IF(J9="","",","&amp;IFERROR(VLOOKUP($J9,【選択肢】!$K$3:$O$86,2,)," ")&amp;IF(K9="","",","&amp;IFERROR(VLOOKUP($K9,【選択肢】!$K$3:$O$86,2,)," ")&amp;IF(L9="","",","&amp;IFERROR(VLOOKUP($L9,【選択肢】!$K$3:$O$86,2,)," "))))))))</f>
        <v/>
      </c>
      <c r="N9" s="662" t="str">
        <f>IF(G9="","",(IFERROR(VLOOKUP($G9,【選択肢】!$K$3:$O$86,5,)," ")&amp;IF(H9="","",","&amp;IFERROR(VLOOKUP($H9,【選択肢】!$K$3:$O$86,5,)," ")&amp;IF(I9="","",","&amp;IFERROR(VLOOKUP($I9,【選択肢】!$K$3:$O$86,5,)," ")&amp;IF(J9="","",","&amp;IFERROR(VLOOKUP($J9,【選択肢】!$K$3:$O$86,5,)," ")&amp;IF(K9="","",","&amp;IFERROR(VLOOKUP($K9,【選択肢】!$K$3:$O$86,5,)," ")&amp;IF(L9="","",","&amp;IFERROR(VLOOKUP($L9,【選択肢】!$K$3:$O$86,5,)," "))))))))</f>
        <v/>
      </c>
      <c r="O9" s="670"/>
      <c r="P9" s="664"/>
      <c r="Q9" s="656"/>
      <c r="R9" s="656"/>
      <c r="S9" s="656"/>
      <c r="T9" s="656"/>
      <c r="U9" s="656"/>
      <c r="V9" s="656"/>
    </row>
    <row r="10" spans="1:22">
      <c r="B10" s="665"/>
      <c r="C10" s="666"/>
      <c r="D10" s="667"/>
      <c r="E10" s="667"/>
      <c r="F10" s="668">
        <f>SUM(D10+E10)</f>
        <v>0</v>
      </c>
      <c r="G10" s="669"/>
      <c r="H10" s="669"/>
      <c r="I10" s="669"/>
      <c r="J10" s="669"/>
      <c r="K10" s="669"/>
      <c r="L10" s="669"/>
      <c r="M10" s="662" t="str">
        <f>IF(G10="","",(IFERROR(VLOOKUP($G10,【選択肢】!$K$3:$O$86,2,)," ")&amp;IF(H10="","",","&amp;IFERROR(VLOOKUP($H10,【選択肢】!$K$3:$O$86,2,)," ")&amp;IF(I10="","",","&amp;IFERROR(VLOOKUP($I10,【選択肢】!$K$3:$O$86,2,)," ")&amp;IF(J10="","",","&amp;IFERROR(VLOOKUP($J10,【選択肢】!$K$3:$O$86,2,)," ")&amp;IF(K10="","",","&amp;IFERROR(VLOOKUP($K10,【選択肢】!$K$3:$O$86,2,)," ")&amp;IF(L10="","",","&amp;IFERROR(VLOOKUP($L10,【選択肢】!$K$3:$O$86,2,)," "))))))))</f>
        <v/>
      </c>
      <c r="N10" s="662" t="str">
        <f>IF(G10="","",(IFERROR(VLOOKUP($G10,【選択肢】!$K$3:$O$86,5,)," ")&amp;IF(H10="","",","&amp;IFERROR(VLOOKUP($H10,【選択肢】!$K$3:$O$86,5,)," ")&amp;IF(I10="","",","&amp;IFERROR(VLOOKUP($I10,【選択肢】!$K$3:$O$86,5,)," ")&amp;IF(J10="","",","&amp;IFERROR(VLOOKUP($J10,【選択肢】!$K$3:$O$86,5,)," ")&amp;IF(K10="","",","&amp;IFERROR(VLOOKUP($K10,【選択肢】!$K$3:$O$86,5,)," ")&amp;IF(L10="","",","&amp;IFERROR(VLOOKUP($L10,【選択肢】!$K$3:$O$86,5,)," "))))))))</f>
        <v/>
      </c>
      <c r="O10" s="670"/>
      <c r="P10" s="664"/>
      <c r="Q10" s="656"/>
      <c r="R10" s="656"/>
      <c r="S10" s="656"/>
      <c r="T10" s="656"/>
      <c r="U10" s="656"/>
      <c r="V10" s="656"/>
    </row>
    <row r="11" spans="1:22">
      <c r="B11" s="665"/>
      <c r="C11" s="671"/>
      <c r="D11" s="667"/>
      <c r="E11" s="672"/>
      <c r="F11" s="668">
        <f>SUM(D11+E11)</f>
        <v>0</v>
      </c>
      <c r="G11" s="673"/>
      <c r="H11" s="673"/>
      <c r="I11" s="673"/>
      <c r="J11" s="673"/>
      <c r="K11" s="673"/>
      <c r="L11" s="673"/>
      <c r="M11" s="662" t="str">
        <f>IF(G11="","",(IFERROR(VLOOKUP($G11,【選択肢】!$K$3:$O$86,2,)," ")&amp;IF(H11="","",","&amp;IFERROR(VLOOKUP($H11,【選択肢】!$K$3:$O$86,2,)," ")&amp;IF(I11="","",","&amp;IFERROR(VLOOKUP($I11,【選択肢】!$K$3:$O$86,2,)," ")&amp;IF(J11="","",","&amp;IFERROR(VLOOKUP($J11,【選択肢】!$K$3:$O$86,2,)," ")&amp;IF(K11="","",","&amp;IFERROR(VLOOKUP($K11,【選択肢】!$K$3:$O$86,2,)," ")&amp;IF(L11="","",","&amp;IFERROR(VLOOKUP($L11,【選択肢】!$K$3:$O$86,2,)," "))))))))</f>
        <v/>
      </c>
      <c r="N11" s="662" t="str">
        <f>IF(G11="","",(IFERROR(VLOOKUP($G11,【選択肢】!$K$3:$O$86,5,)," ")&amp;IF(H11="","",","&amp;IFERROR(VLOOKUP($H11,【選択肢】!$K$3:$O$86,5,)," ")&amp;IF(I11="","",","&amp;IFERROR(VLOOKUP($I11,【選択肢】!$K$3:$O$86,5,)," ")&amp;IF(J11="","",","&amp;IFERROR(VLOOKUP($J11,【選択肢】!$K$3:$O$86,5,)," ")&amp;IF(K11="","",","&amp;IFERROR(VLOOKUP($K11,【選択肢】!$K$3:$O$86,5,)," ")&amp;IF(L11="","",","&amp;IFERROR(VLOOKUP($L11,【選択肢】!$K$3:$O$86,5,)," "))))))))</f>
        <v/>
      </c>
      <c r="O11" s="674"/>
      <c r="P11" s="664"/>
      <c r="Q11" s="656"/>
      <c r="R11" s="656"/>
      <c r="S11" s="656"/>
      <c r="T11" s="656"/>
      <c r="U11" s="656"/>
      <c r="V11" s="656"/>
    </row>
    <row r="12" spans="1:22">
      <c r="B12" s="665"/>
      <c r="C12" s="666"/>
      <c r="D12" s="667"/>
      <c r="E12" s="667"/>
      <c r="F12" s="668">
        <f t="shared" ref="F12:F20" si="0">SUM(D12+E12)</f>
        <v>0</v>
      </c>
      <c r="G12" s="669"/>
      <c r="H12" s="669"/>
      <c r="I12" s="669"/>
      <c r="J12" s="669"/>
      <c r="K12" s="669"/>
      <c r="L12" s="669"/>
      <c r="M12" s="662" t="str">
        <f>IF(G12="","",(IFERROR(VLOOKUP($G12,【選択肢】!$K$3:$O$86,2,)," ")&amp;IF(H12="","",","&amp;IFERROR(VLOOKUP($H12,【選択肢】!$K$3:$O$86,2,)," ")&amp;IF(I12="","",","&amp;IFERROR(VLOOKUP($I12,【選択肢】!$K$3:$O$86,2,)," ")&amp;IF(J12="","",","&amp;IFERROR(VLOOKUP($J12,【選択肢】!$K$3:$O$86,2,)," ")&amp;IF(K12="","",","&amp;IFERROR(VLOOKUP($K12,【選択肢】!$K$3:$O$86,2,)," ")&amp;IF(L12="","",","&amp;IFERROR(VLOOKUP($L12,【選択肢】!$K$3:$O$86,2,)," "))))))))</f>
        <v/>
      </c>
      <c r="N12" s="662" t="str">
        <f>IF(G12="","",(IFERROR(VLOOKUP($G12,【選択肢】!$K$3:$O$86,5,)," ")&amp;IF(H12="","",","&amp;IFERROR(VLOOKUP($H12,【選択肢】!$K$3:$O$86,5,)," ")&amp;IF(I12="","",","&amp;IFERROR(VLOOKUP($I12,【選択肢】!$K$3:$O$86,5,)," ")&amp;IF(J12="","",","&amp;IFERROR(VLOOKUP($J12,【選択肢】!$K$3:$O$86,5,)," ")&amp;IF(K12="","",","&amp;IFERROR(VLOOKUP($K12,【選択肢】!$K$3:$O$86,5,)," ")&amp;IF(L12="","",","&amp;IFERROR(VLOOKUP($L12,【選択肢】!$K$3:$O$86,5,)," "))))))))</f>
        <v/>
      </c>
      <c r="O12" s="670"/>
      <c r="P12" s="664"/>
      <c r="Q12" s="656"/>
      <c r="R12" s="656"/>
      <c r="S12" s="656"/>
      <c r="T12" s="656"/>
      <c r="U12" s="656"/>
      <c r="V12" s="656"/>
    </row>
    <row r="13" spans="1:22">
      <c r="B13" s="665"/>
      <c r="C13" s="666"/>
      <c r="D13" s="667"/>
      <c r="E13" s="667"/>
      <c r="F13" s="668">
        <f t="shared" si="0"/>
        <v>0</v>
      </c>
      <c r="G13" s="669"/>
      <c r="H13" s="669"/>
      <c r="I13" s="669"/>
      <c r="J13" s="669"/>
      <c r="K13" s="669"/>
      <c r="L13" s="669"/>
      <c r="M13" s="662" t="str">
        <f>IF(G13="","",(IFERROR(VLOOKUP($G13,【選択肢】!$K$3:$O$86,2,)," ")&amp;IF(H13="","",","&amp;IFERROR(VLOOKUP($H13,【選択肢】!$K$3:$O$86,2,)," ")&amp;IF(I13="","",","&amp;IFERROR(VLOOKUP($I13,【選択肢】!$K$3:$O$86,2,)," ")&amp;IF(J13="","",","&amp;IFERROR(VLOOKUP($J13,【選択肢】!$K$3:$O$86,2,)," ")&amp;IF(K13="","",","&amp;IFERROR(VLOOKUP($K13,【選択肢】!$K$3:$O$86,2,)," ")&amp;IF(L13="","",","&amp;IFERROR(VLOOKUP($L13,【選択肢】!$K$3:$O$86,2,)," "))))))))</f>
        <v/>
      </c>
      <c r="N13" s="662" t="str">
        <f>IF(G13="","",(IFERROR(VLOOKUP($G13,【選択肢】!$K$3:$O$86,5,)," ")&amp;IF(H13="","",","&amp;IFERROR(VLOOKUP($H13,【選択肢】!$K$3:$O$86,5,)," ")&amp;IF(I13="","",","&amp;IFERROR(VLOOKUP($I13,【選択肢】!$K$3:$O$86,5,)," ")&amp;IF(J13="","",","&amp;IFERROR(VLOOKUP($J13,【選択肢】!$K$3:$O$86,5,)," ")&amp;IF(K13="","",","&amp;IFERROR(VLOOKUP($K13,【選択肢】!$K$3:$O$86,5,)," ")&amp;IF(L13="","",","&amp;IFERROR(VLOOKUP($L13,【選択肢】!$K$3:$O$86,5,)," "))))))))</f>
        <v/>
      </c>
      <c r="O13" s="670"/>
      <c r="P13" s="664"/>
      <c r="Q13" s="656"/>
      <c r="R13" s="656"/>
      <c r="S13" s="656"/>
      <c r="T13" s="656"/>
      <c r="U13" s="656"/>
      <c r="V13" s="656"/>
    </row>
    <row r="14" spans="1:22">
      <c r="B14" s="665"/>
      <c r="C14" s="666"/>
      <c r="D14" s="667"/>
      <c r="E14" s="667"/>
      <c r="F14" s="668">
        <f t="shared" si="0"/>
        <v>0</v>
      </c>
      <c r="G14" s="669"/>
      <c r="H14" s="669"/>
      <c r="I14" s="669"/>
      <c r="J14" s="669"/>
      <c r="K14" s="669"/>
      <c r="L14" s="669"/>
      <c r="M14" s="662" t="str">
        <f>IF(G14="","",(IFERROR(VLOOKUP($G14,【選択肢】!$K$3:$O$86,2,)," ")&amp;IF(H14="","",","&amp;IFERROR(VLOOKUP($H14,【選択肢】!$K$3:$O$86,2,)," ")&amp;IF(I14="","",","&amp;IFERROR(VLOOKUP($I14,【選択肢】!$K$3:$O$86,2,)," ")&amp;IF(J14="","",","&amp;IFERROR(VLOOKUP($J14,【選択肢】!$K$3:$O$86,2,)," ")&amp;IF(K14="","",","&amp;IFERROR(VLOOKUP($K14,【選択肢】!$K$3:$O$86,2,)," ")&amp;IF(L14="","",","&amp;IFERROR(VLOOKUP($L14,【選択肢】!$K$3:$O$86,2,)," "))))))))</f>
        <v/>
      </c>
      <c r="N14" s="662" t="str">
        <f>IF(G14="","",(IFERROR(VLOOKUP($G14,【選択肢】!$K$3:$O$86,5,)," ")&amp;IF(H14="","",","&amp;IFERROR(VLOOKUP($H14,【選択肢】!$K$3:$O$86,5,)," ")&amp;IF(I14="","",","&amp;IFERROR(VLOOKUP($I14,【選択肢】!$K$3:$O$86,5,)," ")&amp;IF(J14="","",","&amp;IFERROR(VLOOKUP($J14,【選択肢】!$K$3:$O$86,5,)," ")&amp;IF(K14="","",","&amp;IFERROR(VLOOKUP($K14,【選択肢】!$K$3:$O$86,5,)," ")&amp;IF(L14="","",","&amp;IFERROR(VLOOKUP($L14,【選択肢】!$K$3:$O$86,5,)," "))))))))</f>
        <v/>
      </c>
      <c r="O14" s="670"/>
      <c r="P14" s="664"/>
      <c r="Q14" s="656"/>
      <c r="R14" s="656"/>
      <c r="S14" s="656"/>
      <c r="T14" s="656"/>
      <c r="U14" s="656"/>
      <c r="V14" s="656"/>
    </row>
    <row r="15" spans="1:22">
      <c r="B15" s="665"/>
      <c r="C15" s="666"/>
      <c r="D15" s="667"/>
      <c r="E15" s="667"/>
      <c r="F15" s="668">
        <f t="shared" si="0"/>
        <v>0</v>
      </c>
      <c r="G15" s="669"/>
      <c r="H15" s="669"/>
      <c r="I15" s="669"/>
      <c r="J15" s="669"/>
      <c r="K15" s="669"/>
      <c r="L15" s="669"/>
      <c r="M15" s="662" t="str">
        <f>IF(G15="","",(IFERROR(VLOOKUP($G15,【選択肢】!$K$3:$O$86,2,)," ")&amp;IF(H15="","",","&amp;IFERROR(VLOOKUP($H15,【選択肢】!$K$3:$O$86,2,)," ")&amp;IF(I15="","",","&amp;IFERROR(VLOOKUP($I15,【選択肢】!$K$3:$O$86,2,)," ")&amp;IF(J15="","",","&amp;IFERROR(VLOOKUP($J15,【選択肢】!$K$3:$O$86,2,)," ")&amp;IF(K15="","",","&amp;IFERROR(VLOOKUP($K15,【選択肢】!$K$3:$O$86,2,)," ")&amp;IF(L15="","",","&amp;IFERROR(VLOOKUP($L15,【選択肢】!$K$3:$O$86,2,)," "))))))))</f>
        <v/>
      </c>
      <c r="N15" s="662" t="str">
        <f>IF(G15="","",(IFERROR(VLOOKUP($G15,【選択肢】!$K$3:$O$86,5,)," ")&amp;IF(H15="","",","&amp;IFERROR(VLOOKUP($H15,【選択肢】!$K$3:$O$86,5,)," ")&amp;IF(I15="","",","&amp;IFERROR(VLOOKUP($I15,【選択肢】!$K$3:$O$86,5,)," ")&amp;IF(J15="","",","&amp;IFERROR(VLOOKUP($J15,【選択肢】!$K$3:$O$86,5,)," ")&amp;IF(K15="","",","&amp;IFERROR(VLOOKUP($K15,【選択肢】!$K$3:$O$86,5,)," ")&amp;IF(L15="","",","&amp;IFERROR(VLOOKUP($L15,【選択肢】!$K$3:$O$86,5,)," "))))))))</f>
        <v/>
      </c>
      <c r="O15" s="670"/>
      <c r="P15" s="664"/>
      <c r="Q15" s="656"/>
      <c r="R15" s="656"/>
      <c r="S15" s="656"/>
      <c r="T15" s="656"/>
      <c r="U15" s="656"/>
      <c r="V15" s="656"/>
    </row>
    <row r="16" spans="1:22">
      <c r="B16" s="665"/>
      <c r="C16" s="666"/>
      <c r="D16" s="667"/>
      <c r="E16" s="667"/>
      <c r="F16" s="668">
        <f>SUM(D16+E16)</f>
        <v>0</v>
      </c>
      <c r="G16" s="669"/>
      <c r="H16" s="669"/>
      <c r="I16" s="669"/>
      <c r="J16" s="669"/>
      <c r="K16" s="669"/>
      <c r="L16" s="669"/>
      <c r="M16" s="662" t="str">
        <f>IF(G16="","",(IFERROR(VLOOKUP($G16,【選択肢】!$K$3:$O$86,2,)," ")&amp;IF(H16="","",","&amp;IFERROR(VLOOKUP($H16,【選択肢】!$K$3:$O$86,2,)," ")&amp;IF(I16="","",","&amp;IFERROR(VLOOKUP($I16,【選択肢】!$K$3:$O$86,2,)," ")&amp;IF(J16="","",","&amp;IFERROR(VLOOKUP($J16,【選択肢】!$K$3:$O$86,2,)," ")&amp;IF(K16="","",","&amp;IFERROR(VLOOKUP($K16,【選択肢】!$K$3:$O$86,2,)," ")&amp;IF(L16="","",","&amp;IFERROR(VLOOKUP($L16,【選択肢】!$K$3:$O$86,2,)," "))))))))</f>
        <v/>
      </c>
      <c r="N16" s="662" t="str">
        <f>IF(G16="","",(IFERROR(VLOOKUP($G16,【選択肢】!$K$3:$O$86,5,)," ")&amp;IF(H16="","",","&amp;IFERROR(VLOOKUP($H16,【選択肢】!$K$3:$O$86,5,)," ")&amp;IF(I16="","",","&amp;IFERROR(VLOOKUP($I16,【選択肢】!$K$3:$O$86,5,)," ")&amp;IF(J16="","",","&amp;IFERROR(VLOOKUP($J16,【選択肢】!$K$3:$O$86,5,)," ")&amp;IF(K16="","",","&amp;IFERROR(VLOOKUP($K16,【選択肢】!$K$3:$O$86,5,)," ")&amp;IF(L16="","",","&amp;IFERROR(VLOOKUP($L16,【選択肢】!$K$3:$O$86,5,)," "))))))))</f>
        <v/>
      </c>
      <c r="O16" s="670"/>
      <c r="P16" s="664"/>
      <c r="Q16" s="656"/>
      <c r="R16" s="656"/>
      <c r="S16" s="656"/>
      <c r="T16" s="656"/>
      <c r="U16" s="656"/>
      <c r="V16" s="656"/>
    </row>
    <row r="17" spans="2:22">
      <c r="B17" s="665"/>
      <c r="C17" s="666"/>
      <c r="D17" s="667"/>
      <c r="E17" s="667"/>
      <c r="F17" s="668">
        <f t="shared" si="0"/>
        <v>0</v>
      </c>
      <c r="G17" s="669"/>
      <c r="H17" s="669"/>
      <c r="I17" s="669"/>
      <c r="J17" s="669"/>
      <c r="K17" s="669"/>
      <c r="L17" s="669"/>
      <c r="M17" s="662" t="str">
        <f>IF(G17="","",(IFERROR(VLOOKUP($G17,【選択肢】!$K$3:$O$86,2,)," ")&amp;IF(H17="","",","&amp;IFERROR(VLOOKUP($H17,【選択肢】!$K$3:$O$86,2,)," ")&amp;IF(I17="","",","&amp;IFERROR(VLOOKUP($I17,【選択肢】!$K$3:$O$86,2,)," ")&amp;IF(J17="","",","&amp;IFERROR(VLOOKUP($J17,【選択肢】!$K$3:$O$86,2,)," ")&amp;IF(K17="","",","&amp;IFERROR(VLOOKUP($K17,【選択肢】!$K$3:$O$86,2,)," ")&amp;IF(L17="","",","&amp;IFERROR(VLOOKUP($L17,【選択肢】!$K$3:$O$86,2,)," "))))))))</f>
        <v/>
      </c>
      <c r="N17" s="662" t="str">
        <f>IF(G17="","",(IFERROR(VLOOKUP($G17,【選択肢】!$K$3:$O$86,5,)," ")&amp;IF(H17="","",","&amp;IFERROR(VLOOKUP($H17,【選択肢】!$K$3:$O$86,5,)," ")&amp;IF(I17="","",","&amp;IFERROR(VLOOKUP($I17,【選択肢】!$K$3:$O$86,5,)," ")&amp;IF(J17="","",","&amp;IFERROR(VLOOKUP($J17,【選択肢】!$K$3:$O$86,5,)," ")&amp;IF(K17="","",","&amp;IFERROR(VLOOKUP($K17,【選択肢】!$K$3:$O$86,5,)," ")&amp;IF(L17="","",","&amp;IFERROR(VLOOKUP($L17,【選択肢】!$K$3:$O$86,5,)," "))))))))</f>
        <v/>
      </c>
      <c r="O17" s="670"/>
      <c r="P17" s="664"/>
      <c r="Q17" s="656"/>
      <c r="R17" s="656"/>
      <c r="S17" s="656"/>
      <c r="T17" s="656"/>
      <c r="U17" s="656"/>
      <c r="V17" s="656"/>
    </row>
    <row r="18" spans="2:22">
      <c r="B18" s="665"/>
      <c r="C18" s="666"/>
      <c r="D18" s="667"/>
      <c r="E18" s="667"/>
      <c r="F18" s="668">
        <f t="shared" si="0"/>
        <v>0</v>
      </c>
      <c r="G18" s="669"/>
      <c r="H18" s="669"/>
      <c r="I18" s="669"/>
      <c r="J18" s="669"/>
      <c r="K18" s="669"/>
      <c r="L18" s="669"/>
      <c r="M18" s="662" t="str">
        <f>IF(G18="","",(IFERROR(VLOOKUP($G18,【選択肢】!$K$3:$O$86,2,)," ")&amp;IF(H18="","",","&amp;IFERROR(VLOOKUP($H18,【選択肢】!$K$3:$O$86,2,)," ")&amp;IF(I18="","",","&amp;IFERROR(VLOOKUP($I18,【選択肢】!$K$3:$O$86,2,)," ")&amp;IF(J18="","",","&amp;IFERROR(VLOOKUP($J18,【選択肢】!$K$3:$O$86,2,)," ")&amp;IF(K18="","",","&amp;IFERROR(VLOOKUP($K18,【選択肢】!$K$3:$O$86,2,)," ")&amp;IF(L18="","",","&amp;IFERROR(VLOOKUP($L18,【選択肢】!$K$3:$O$86,2,)," "))))))))</f>
        <v/>
      </c>
      <c r="N18" s="662" t="str">
        <f>IF(G18="","",(IFERROR(VLOOKUP($G18,【選択肢】!$K$3:$O$86,5,)," ")&amp;IF(H18="","",","&amp;IFERROR(VLOOKUP($H18,【選択肢】!$K$3:$O$86,5,)," ")&amp;IF(I18="","",","&amp;IFERROR(VLOOKUP($I18,【選択肢】!$K$3:$O$86,5,)," ")&amp;IF(J18="","",","&amp;IFERROR(VLOOKUP($J18,【選択肢】!$K$3:$O$86,5,)," ")&amp;IF(K18="","",","&amp;IFERROR(VLOOKUP($K18,【選択肢】!$K$3:$O$86,5,)," ")&amp;IF(L18="","",","&amp;IFERROR(VLOOKUP($L18,【選択肢】!$K$3:$O$86,5,)," "))))))))</f>
        <v/>
      </c>
      <c r="O18" s="670"/>
      <c r="P18" s="664"/>
      <c r="Q18" s="656"/>
      <c r="R18" s="656"/>
      <c r="S18" s="656"/>
      <c r="T18" s="656"/>
      <c r="U18" s="656"/>
      <c r="V18" s="656"/>
    </row>
    <row r="19" spans="2:22">
      <c r="B19" s="665"/>
      <c r="C19" s="666"/>
      <c r="D19" s="667"/>
      <c r="E19" s="667"/>
      <c r="F19" s="668">
        <f t="shared" si="0"/>
        <v>0</v>
      </c>
      <c r="G19" s="669"/>
      <c r="H19" s="669"/>
      <c r="I19" s="669"/>
      <c r="J19" s="669"/>
      <c r="K19" s="669"/>
      <c r="L19" s="669"/>
      <c r="M19" s="662" t="str">
        <f>IF(G19="","",(IFERROR(VLOOKUP($G19,【選択肢】!$K$3:$O$86,2,)," ")&amp;IF(H19="","",","&amp;IFERROR(VLOOKUP($H19,【選択肢】!$K$3:$O$86,2,)," ")&amp;IF(I19="","",","&amp;IFERROR(VLOOKUP($I19,【選択肢】!$K$3:$O$86,2,)," ")&amp;IF(J19="","",","&amp;IFERROR(VLOOKUP($J19,【選択肢】!$K$3:$O$86,2,)," ")&amp;IF(K19="","",","&amp;IFERROR(VLOOKUP($K19,【選択肢】!$K$3:$O$86,2,)," ")&amp;IF(L19="","",","&amp;IFERROR(VLOOKUP($L19,【選択肢】!$K$3:$O$86,2,)," "))))))))</f>
        <v/>
      </c>
      <c r="N19" s="662" t="str">
        <f>IF(G19="","",(IFERROR(VLOOKUP($G19,【選択肢】!$K$3:$O$86,5,)," ")&amp;IF(H19="","",","&amp;IFERROR(VLOOKUP($H19,【選択肢】!$K$3:$O$86,5,)," ")&amp;IF(I19="","",","&amp;IFERROR(VLOOKUP($I19,【選択肢】!$K$3:$O$86,5,)," ")&amp;IF(J19="","",","&amp;IFERROR(VLOOKUP($J19,【選択肢】!$K$3:$O$86,5,)," ")&amp;IF(K19="","",","&amp;IFERROR(VLOOKUP($K19,【選択肢】!$K$3:$O$86,5,)," ")&amp;IF(L19="","",","&amp;IFERROR(VLOOKUP($L19,【選択肢】!$K$3:$O$86,5,)," "))))))))</f>
        <v/>
      </c>
      <c r="O19" s="670"/>
      <c r="P19" s="664"/>
      <c r="Q19" s="656"/>
      <c r="R19" s="656"/>
      <c r="S19" s="656"/>
      <c r="T19" s="656"/>
      <c r="U19" s="656"/>
      <c r="V19" s="656"/>
    </row>
    <row r="20" spans="2:22">
      <c r="B20" s="665"/>
      <c r="C20" s="666"/>
      <c r="D20" s="667"/>
      <c r="E20" s="667"/>
      <c r="F20" s="668">
        <f t="shared" si="0"/>
        <v>0</v>
      </c>
      <c r="G20" s="669"/>
      <c r="H20" s="669"/>
      <c r="I20" s="669"/>
      <c r="J20" s="669"/>
      <c r="K20" s="669"/>
      <c r="L20" s="669"/>
      <c r="M20" s="662" t="str">
        <f>IF(G20="","",(IFERROR(VLOOKUP($G20,【選択肢】!$K$3:$O$86,2,)," ")&amp;IF(H20="","",","&amp;IFERROR(VLOOKUP($H20,【選択肢】!$K$3:$O$86,2,)," ")&amp;IF(I20="","",","&amp;IFERROR(VLOOKUP($I20,【選択肢】!$K$3:$O$86,2,)," ")&amp;IF(J20="","",","&amp;IFERROR(VLOOKUP($J20,【選択肢】!$K$3:$O$86,2,)," ")&amp;IF(K20="","",","&amp;IFERROR(VLOOKUP($K20,【選択肢】!$K$3:$O$86,2,)," ")&amp;IF(L20="","",","&amp;IFERROR(VLOOKUP($L20,【選択肢】!$K$3:$O$86,2,)," "))))))))</f>
        <v/>
      </c>
      <c r="N20" s="662" t="str">
        <f>IF(G20="","",(IFERROR(VLOOKUP($G20,【選択肢】!$K$3:$O$86,5,)," ")&amp;IF(H20="","",","&amp;IFERROR(VLOOKUP($H20,【選択肢】!$K$3:$O$86,5,)," ")&amp;IF(I20="","",","&amp;IFERROR(VLOOKUP($I20,【選択肢】!$K$3:$O$86,5,)," ")&amp;IF(J20="","",","&amp;IFERROR(VLOOKUP($J20,【選択肢】!$K$3:$O$86,5,)," ")&amp;IF(K20="","",","&amp;IFERROR(VLOOKUP($K20,【選択肢】!$K$3:$O$86,5,)," ")&amp;IF(L20="","",","&amp;IFERROR(VLOOKUP($L20,【選択肢】!$K$3:$O$86,5,)," "))))))))</f>
        <v/>
      </c>
      <c r="O20" s="670"/>
      <c r="P20" s="664"/>
      <c r="Q20" s="656"/>
      <c r="R20" s="656"/>
      <c r="S20" s="656"/>
      <c r="T20" s="656"/>
      <c r="U20" s="656"/>
      <c r="V20" s="656"/>
    </row>
    <row r="21" spans="2:22">
      <c r="B21" s="665"/>
      <c r="C21" s="666"/>
      <c r="D21" s="667"/>
      <c r="E21" s="667"/>
      <c r="F21" s="668">
        <f>SUM(D21+E21)</f>
        <v>0</v>
      </c>
      <c r="G21" s="669"/>
      <c r="H21" s="669"/>
      <c r="I21" s="669"/>
      <c r="J21" s="669"/>
      <c r="K21" s="669"/>
      <c r="L21" s="669"/>
      <c r="M21" s="662" t="str">
        <f>IF(G21="","",(IFERROR(VLOOKUP($G21,【選択肢】!$K$3:$O$86,2,)," ")&amp;IF(H21="","",","&amp;IFERROR(VLOOKUP($H21,【選択肢】!$K$3:$O$86,2,)," ")&amp;IF(I21="","",","&amp;IFERROR(VLOOKUP($I21,【選択肢】!$K$3:$O$86,2,)," ")&amp;IF(J21="","",","&amp;IFERROR(VLOOKUP($J21,【選択肢】!$K$3:$O$86,2,)," ")&amp;IF(K21="","",","&amp;IFERROR(VLOOKUP($K21,【選択肢】!$K$3:$O$86,2,)," ")&amp;IF(L21="","",","&amp;IFERROR(VLOOKUP($L21,【選択肢】!$K$3:$O$86,2,)," "))))))))</f>
        <v/>
      </c>
      <c r="N21" s="662" t="str">
        <f>IF(G21="","",(IFERROR(VLOOKUP($G21,【選択肢】!$K$3:$O$86,5,)," ")&amp;IF(H21="","",","&amp;IFERROR(VLOOKUP($H21,【選択肢】!$K$3:$O$86,5,)," ")&amp;IF(I21="","",","&amp;IFERROR(VLOOKUP($I21,【選択肢】!$K$3:$O$86,5,)," ")&amp;IF(J21="","",","&amp;IFERROR(VLOOKUP($J21,【選択肢】!$K$3:$O$86,5,)," ")&amp;IF(K21="","",","&amp;IFERROR(VLOOKUP($K21,【選択肢】!$K$3:$O$86,5,)," ")&amp;IF(L21="","",","&amp;IFERROR(VLOOKUP($L21,【選択肢】!$K$3:$O$86,5,)," "))))))))</f>
        <v/>
      </c>
      <c r="O21" s="670"/>
      <c r="P21" s="664"/>
      <c r="Q21" s="656"/>
      <c r="R21" s="656"/>
      <c r="S21" s="656"/>
      <c r="T21" s="656"/>
      <c r="U21" s="656"/>
      <c r="V21" s="656"/>
    </row>
    <row r="22" spans="2:22">
      <c r="B22" s="675"/>
      <c r="C22" s="671"/>
      <c r="D22" s="667"/>
      <c r="E22" s="672"/>
      <c r="F22" s="668">
        <f>SUM(D22+E22)</f>
        <v>0</v>
      </c>
      <c r="G22" s="673"/>
      <c r="H22" s="673"/>
      <c r="I22" s="673"/>
      <c r="J22" s="673"/>
      <c r="K22" s="673"/>
      <c r="L22" s="673"/>
      <c r="M22" s="662" t="str">
        <f>IF(G22="","",(IFERROR(VLOOKUP($G22,【選択肢】!$K$3:$O$86,2,)," ")&amp;IF(H22="","",","&amp;IFERROR(VLOOKUP($H22,【選択肢】!$K$3:$O$86,2,)," ")&amp;IF(I22="","",","&amp;IFERROR(VLOOKUP($I22,【選択肢】!$K$3:$O$86,2,)," ")&amp;IF(J22="","",","&amp;IFERROR(VLOOKUP($J22,【選択肢】!$K$3:$O$86,2,)," ")&amp;IF(K22="","",","&amp;IFERROR(VLOOKUP($K22,【選択肢】!$K$3:$O$86,2,)," ")&amp;IF(L22="","",","&amp;IFERROR(VLOOKUP($L22,【選択肢】!$K$3:$O$86,2,)," "))))))))</f>
        <v/>
      </c>
      <c r="N22" s="662" t="str">
        <f>IF(G22="","",(IFERROR(VLOOKUP($G22,【選択肢】!$K$3:$O$86,5,)," ")&amp;IF(H22="","",","&amp;IFERROR(VLOOKUP($H22,【選択肢】!$K$3:$O$86,5,)," ")&amp;IF(I22="","",","&amp;IFERROR(VLOOKUP($I22,【選択肢】!$K$3:$O$86,5,)," ")&amp;IF(J22="","",","&amp;IFERROR(VLOOKUP($J22,【選択肢】!$K$3:$O$86,5,)," ")&amp;IF(K22="","",","&amp;IFERROR(VLOOKUP($K22,【選択肢】!$K$3:$O$86,5,)," ")&amp;IF(L22="","",","&amp;IFERROR(VLOOKUP($L22,【選択肢】!$K$3:$O$86,5,)," "))))))))</f>
        <v/>
      </c>
      <c r="O22" s="674"/>
      <c r="P22" s="664"/>
      <c r="Q22" s="656"/>
      <c r="R22" s="656"/>
      <c r="S22" s="656"/>
      <c r="T22" s="656"/>
      <c r="U22" s="656"/>
      <c r="V22" s="656"/>
    </row>
    <row r="23" spans="2:22" ht="26.25" customHeight="1">
      <c r="B23" s="676"/>
      <c r="C23" s="677"/>
      <c r="D23" s="678"/>
      <c r="E23" s="679" t="s">
        <v>1473</v>
      </c>
      <c r="F23" s="680"/>
      <c r="G23" s="681"/>
      <c r="H23" s="681"/>
      <c r="I23" s="681"/>
      <c r="J23" s="681"/>
      <c r="K23" s="681"/>
      <c r="L23" s="681"/>
      <c r="M23" s="682"/>
      <c r="N23" s="682"/>
      <c r="O23" s="683"/>
      <c r="P23" s="664"/>
      <c r="Q23" s="656"/>
      <c r="R23" s="656"/>
      <c r="S23" s="656"/>
      <c r="T23" s="656"/>
      <c r="U23" s="656"/>
      <c r="V23" s="656"/>
    </row>
    <row r="24" spans="2:22" ht="18" customHeight="1">
      <c r="B24" s="684"/>
      <c r="C24" s="685"/>
      <c r="D24" s="686"/>
      <c r="E24" s="686"/>
      <c r="F24" s="687"/>
      <c r="G24" s="688"/>
      <c r="H24" s="688"/>
      <c r="I24" s="688"/>
      <c r="J24" s="688"/>
      <c r="K24" s="688"/>
      <c r="L24" s="688"/>
      <c r="M24" s="689"/>
      <c r="N24" s="690"/>
      <c r="O24" s="691"/>
    </row>
    <row r="25" spans="2:22" ht="33" customHeight="1">
      <c r="B25" s="684"/>
      <c r="C25" s="685"/>
      <c r="D25" s="686"/>
      <c r="E25" s="686"/>
      <c r="F25" s="687"/>
      <c r="G25" s="688"/>
      <c r="H25" s="688"/>
      <c r="I25" s="688"/>
      <c r="J25" s="688"/>
      <c r="K25" s="688"/>
      <c r="L25" s="688"/>
      <c r="M25" s="689"/>
      <c r="N25" s="690"/>
      <c r="O25" s="691"/>
    </row>
    <row r="26" spans="2:22" ht="18" customHeight="1">
      <c r="B26" s="2327"/>
      <c r="C26" s="2328"/>
      <c r="D26" s="692"/>
      <c r="E26" s="692"/>
      <c r="F26" s="692"/>
      <c r="G26" s="692"/>
      <c r="H26" s="692"/>
      <c r="I26" s="692"/>
      <c r="J26" s="692"/>
      <c r="K26" s="692"/>
      <c r="L26" s="692"/>
      <c r="M26" s="693"/>
      <c r="N26" s="2329"/>
      <c r="O26" s="2324"/>
    </row>
    <row r="27" spans="2:22" ht="18" customHeight="1">
      <c r="B27" s="2327"/>
      <c r="C27" s="2328"/>
      <c r="D27" s="692"/>
      <c r="E27" s="692"/>
      <c r="F27" s="692"/>
      <c r="G27" s="692"/>
      <c r="H27" s="692"/>
      <c r="I27" s="692"/>
      <c r="J27" s="692"/>
      <c r="K27" s="692"/>
      <c r="L27" s="692"/>
      <c r="M27" s="693"/>
      <c r="N27" s="2329"/>
      <c r="O27" s="2324"/>
    </row>
    <row r="28" spans="2:22" ht="18" customHeight="1">
      <c r="B28" s="2327"/>
      <c r="C28" s="2328"/>
      <c r="D28" s="692"/>
      <c r="E28" s="692"/>
      <c r="F28" s="692"/>
      <c r="G28" s="692"/>
      <c r="H28" s="692"/>
      <c r="I28" s="692"/>
      <c r="J28" s="692"/>
      <c r="K28" s="692"/>
      <c r="L28" s="692"/>
      <c r="M28" s="693"/>
      <c r="N28" s="2329"/>
      <c r="O28" s="2324"/>
    </row>
    <row r="29" spans="2:22" ht="18" customHeight="1">
      <c r="B29" s="2327"/>
      <c r="C29" s="2328"/>
      <c r="D29" s="692"/>
      <c r="E29" s="692"/>
      <c r="F29" s="692"/>
      <c r="G29" s="692"/>
      <c r="H29" s="692"/>
      <c r="I29" s="692"/>
      <c r="J29" s="692"/>
      <c r="K29" s="692"/>
      <c r="L29" s="692"/>
      <c r="M29" s="693"/>
      <c r="N29" s="2329"/>
      <c r="O29" s="2324"/>
    </row>
    <row r="30" spans="2:22" ht="18" customHeight="1">
      <c r="B30" s="2327"/>
      <c r="C30" s="2328"/>
      <c r="D30" s="692"/>
      <c r="E30" s="692"/>
      <c r="F30" s="692"/>
      <c r="G30" s="692"/>
      <c r="H30" s="692"/>
      <c r="I30" s="692"/>
      <c r="J30" s="692"/>
      <c r="K30" s="692"/>
      <c r="L30" s="692"/>
      <c r="M30" s="693"/>
      <c r="N30" s="2329"/>
      <c r="O30" s="2324"/>
    </row>
    <row r="31" spans="2:22" ht="18" customHeight="1">
      <c r="B31" s="2327"/>
      <c r="C31" s="2328"/>
      <c r="D31" s="692"/>
      <c r="E31" s="692"/>
      <c r="F31" s="692"/>
      <c r="G31" s="692"/>
      <c r="H31" s="692"/>
      <c r="I31" s="692"/>
      <c r="J31" s="692"/>
      <c r="K31" s="692"/>
      <c r="L31" s="692"/>
      <c r="M31" s="693"/>
      <c r="N31" s="2329"/>
      <c r="O31" s="2324"/>
    </row>
    <row r="32" spans="2:22" ht="18" customHeight="1">
      <c r="B32" s="2327"/>
      <c r="C32" s="2328"/>
      <c r="D32" s="692"/>
      <c r="E32" s="692"/>
      <c r="F32" s="692"/>
      <c r="G32" s="692"/>
      <c r="H32" s="692"/>
      <c r="I32" s="692"/>
      <c r="J32" s="692"/>
      <c r="K32" s="692"/>
      <c r="L32" s="692"/>
      <c r="M32" s="693"/>
      <c r="N32" s="2329"/>
      <c r="O32" s="2324"/>
    </row>
    <row r="33" spans="2:15" ht="18" customHeight="1">
      <c r="B33" s="2327"/>
      <c r="C33" s="2328"/>
      <c r="D33" s="692"/>
      <c r="E33" s="692"/>
      <c r="F33" s="692"/>
      <c r="G33" s="692"/>
      <c r="H33" s="692"/>
      <c r="I33" s="692"/>
      <c r="J33" s="692"/>
      <c r="K33" s="692"/>
      <c r="L33" s="692"/>
      <c r="M33" s="692"/>
      <c r="N33" s="2329"/>
      <c r="O33" s="2324"/>
    </row>
    <row r="34" spans="2:15" ht="18" customHeight="1">
      <c r="B34" s="2327"/>
      <c r="C34" s="2328"/>
      <c r="D34" s="692"/>
      <c r="E34" s="692"/>
      <c r="F34" s="692"/>
      <c r="G34" s="692"/>
      <c r="H34" s="692"/>
      <c r="I34" s="692"/>
      <c r="J34" s="692"/>
      <c r="K34" s="692"/>
      <c r="L34" s="692"/>
      <c r="M34" s="693"/>
      <c r="N34" s="2329"/>
      <c r="O34" s="2324"/>
    </row>
    <row r="35" spans="2:15" ht="18" customHeight="1">
      <c r="B35" s="2327"/>
      <c r="C35" s="2328"/>
      <c r="D35" s="692"/>
      <c r="E35" s="692"/>
      <c r="F35" s="692"/>
      <c r="G35" s="692"/>
      <c r="H35" s="692"/>
      <c r="I35" s="692"/>
      <c r="J35" s="692"/>
      <c r="K35" s="692"/>
      <c r="L35" s="692"/>
      <c r="M35" s="693"/>
      <c r="N35" s="2329"/>
      <c r="O35" s="2324"/>
    </row>
    <row r="36" spans="2:15" ht="18" customHeight="1">
      <c r="B36" s="2327"/>
      <c r="C36" s="2328"/>
      <c r="D36" s="692"/>
      <c r="E36" s="692"/>
      <c r="F36" s="692"/>
      <c r="G36" s="692"/>
      <c r="H36" s="692"/>
      <c r="I36" s="692"/>
      <c r="J36" s="692"/>
      <c r="K36" s="692"/>
      <c r="L36" s="692"/>
      <c r="M36" s="693"/>
      <c r="N36" s="2329"/>
      <c r="O36" s="2324"/>
    </row>
    <row r="37" spans="2:15" ht="18" customHeight="1">
      <c r="B37" s="2327"/>
      <c r="C37" s="2328"/>
      <c r="D37" s="692"/>
      <c r="E37" s="692"/>
      <c r="F37" s="692"/>
      <c r="G37" s="692"/>
      <c r="H37" s="692"/>
      <c r="I37" s="692"/>
      <c r="J37" s="692"/>
      <c r="K37" s="692"/>
      <c r="L37" s="692"/>
      <c r="M37" s="693"/>
      <c r="N37" s="2329"/>
      <c r="O37" s="2324"/>
    </row>
    <row r="38" spans="2:15" ht="18" customHeight="1">
      <c r="B38" s="2327"/>
      <c r="C38" s="2328"/>
      <c r="D38" s="692"/>
      <c r="E38" s="692"/>
      <c r="F38" s="692"/>
      <c r="G38" s="692"/>
      <c r="H38" s="692"/>
      <c r="I38" s="692"/>
      <c r="J38" s="692"/>
      <c r="K38" s="692"/>
      <c r="L38" s="692"/>
      <c r="M38" s="693"/>
      <c r="N38" s="2329"/>
      <c r="O38" s="2324"/>
    </row>
    <row r="39" spans="2:15" ht="18" customHeight="1">
      <c r="B39" s="2327"/>
      <c r="C39" s="2328"/>
      <c r="D39" s="692"/>
      <c r="E39" s="692"/>
      <c r="F39" s="692"/>
      <c r="G39" s="692"/>
      <c r="H39" s="692"/>
      <c r="I39" s="692"/>
      <c r="J39" s="692"/>
      <c r="K39" s="692"/>
      <c r="L39" s="692"/>
      <c r="M39" s="693"/>
      <c r="N39" s="2329"/>
      <c r="O39" s="2324"/>
    </row>
    <row r="40" spans="2:15" ht="18" customHeight="1">
      <c r="B40" s="2327"/>
      <c r="C40" s="2328"/>
      <c r="D40" s="692"/>
      <c r="E40" s="692"/>
      <c r="F40" s="692"/>
      <c r="G40" s="692"/>
      <c r="H40" s="692"/>
      <c r="I40" s="692"/>
      <c r="J40" s="692"/>
      <c r="K40" s="692"/>
      <c r="L40" s="692"/>
      <c r="M40" s="693"/>
      <c r="N40" s="2329"/>
      <c r="O40" s="2324"/>
    </row>
    <row r="41" spans="2:15" ht="18" customHeight="1">
      <c r="B41" s="2327"/>
      <c r="C41" s="2328"/>
      <c r="D41" s="692"/>
      <c r="E41" s="692"/>
      <c r="F41" s="692"/>
      <c r="G41" s="692"/>
      <c r="H41" s="692"/>
      <c r="I41" s="692"/>
      <c r="J41" s="692"/>
      <c r="K41" s="692"/>
      <c r="L41" s="692"/>
      <c r="M41" s="693"/>
      <c r="N41" s="2329"/>
      <c r="O41" s="2324"/>
    </row>
    <row r="42" spans="2:15" ht="18" customHeight="1">
      <c r="B42" s="2327"/>
      <c r="C42" s="2328"/>
      <c r="D42" s="692"/>
      <c r="E42" s="692"/>
      <c r="F42" s="692"/>
      <c r="G42" s="692"/>
      <c r="H42" s="692"/>
      <c r="I42" s="692"/>
      <c r="J42" s="692"/>
      <c r="K42" s="692"/>
      <c r="L42" s="692"/>
      <c r="M42" s="693"/>
      <c r="N42" s="2329"/>
      <c r="O42" s="2324"/>
    </row>
    <row r="43" spans="2:15" ht="18" customHeight="1">
      <c r="B43" s="2327"/>
      <c r="C43" s="2328"/>
      <c r="D43" s="692"/>
      <c r="E43" s="692"/>
      <c r="F43" s="692"/>
      <c r="G43" s="692"/>
      <c r="H43" s="692"/>
      <c r="I43" s="692"/>
      <c r="J43" s="692"/>
      <c r="K43" s="692"/>
      <c r="L43" s="692"/>
      <c r="M43" s="693"/>
      <c r="N43" s="2329"/>
      <c r="O43" s="2324"/>
    </row>
    <row r="44" spans="2:15" ht="18" customHeight="1">
      <c r="B44" s="2327"/>
      <c r="C44" s="2328"/>
      <c r="D44" s="692"/>
      <c r="E44" s="692"/>
      <c r="F44" s="692"/>
      <c r="G44" s="692"/>
      <c r="H44" s="692"/>
      <c r="I44" s="692"/>
      <c r="J44" s="692"/>
      <c r="K44" s="692"/>
      <c r="L44" s="692"/>
      <c r="M44" s="693"/>
      <c r="N44" s="2329"/>
      <c r="O44" s="2324"/>
    </row>
    <row r="45" spans="2:15" ht="18" customHeight="1">
      <c r="B45" s="2327"/>
      <c r="C45" s="2328"/>
      <c r="D45" s="692"/>
      <c r="E45" s="692"/>
      <c r="F45" s="692"/>
      <c r="G45" s="692"/>
      <c r="H45" s="692"/>
      <c r="I45" s="692"/>
      <c r="J45" s="692"/>
      <c r="K45" s="692"/>
      <c r="L45" s="692"/>
      <c r="M45" s="693"/>
      <c r="N45" s="2329"/>
      <c r="O45" s="2324"/>
    </row>
    <row r="46" spans="2:15" ht="18" customHeight="1">
      <c r="B46" s="2327"/>
      <c r="C46" s="2328"/>
      <c r="D46" s="692"/>
      <c r="E46" s="692"/>
      <c r="F46" s="692"/>
      <c r="G46" s="692"/>
      <c r="H46" s="692"/>
      <c r="I46" s="692"/>
      <c r="J46" s="692"/>
      <c r="K46" s="692"/>
      <c r="L46" s="692"/>
      <c r="M46" s="693"/>
      <c r="N46" s="2329"/>
      <c r="O46" s="2324"/>
    </row>
    <row r="47" spans="2:15" ht="18" customHeight="1">
      <c r="B47" s="2327"/>
      <c r="C47" s="2328"/>
      <c r="D47" s="692"/>
      <c r="E47" s="692"/>
      <c r="F47" s="692"/>
      <c r="G47" s="692"/>
      <c r="H47" s="692"/>
      <c r="I47" s="692"/>
      <c r="J47" s="692"/>
      <c r="K47" s="692"/>
      <c r="L47" s="692"/>
      <c r="M47" s="693"/>
      <c r="N47" s="2329"/>
      <c r="O47" s="2324"/>
    </row>
    <row r="48" spans="2:15" ht="18" customHeight="1">
      <c r="B48" s="2327"/>
      <c r="C48" s="2328"/>
      <c r="D48" s="692"/>
      <c r="E48" s="692"/>
      <c r="F48" s="692"/>
      <c r="G48" s="692"/>
      <c r="H48" s="692"/>
      <c r="I48" s="692"/>
      <c r="J48" s="692"/>
      <c r="K48" s="692"/>
      <c r="L48" s="692"/>
      <c r="M48" s="693"/>
      <c r="N48" s="2329"/>
      <c r="O48" s="2324"/>
    </row>
    <row r="49" spans="2:15" ht="18" customHeight="1">
      <c r="B49" s="2327"/>
      <c r="C49" s="2328"/>
      <c r="D49" s="692"/>
      <c r="E49" s="692"/>
      <c r="F49" s="692"/>
      <c r="G49" s="692"/>
      <c r="H49" s="692"/>
      <c r="I49" s="692"/>
      <c r="J49" s="692"/>
      <c r="K49" s="692"/>
      <c r="L49" s="692"/>
      <c r="M49" s="693"/>
      <c r="N49" s="2329"/>
      <c r="O49" s="2324"/>
    </row>
    <row r="50" spans="2:15" ht="18" customHeight="1">
      <c r="B50" s="2327"/>
      <c r="C50" s="2328"/>
      <c r="D50" s="692"/>
      <c r="E50" s="692"/>
      <c r="F50" s="692"/>
      <c r="G50" s="692"/>
      <c r="H50" s="692"/>
      <c r="I50" s="692"/>
      <c r="J50" s="692"/>
      <c r="K50" s="692"/>
      <c r="L50" s="692"/>
      <c r="M50" s="693"/>
      <c r="N50" s="2329"/>
      <c r="O50" s="2324"/>
    </row>
    <row r="51" spans="2:15" ht="18" customHeight="1">
      <c r="B51" s="2327"/>
      <c r="C51" s="2328"/>
      <c r="D51" s="692"/>
      <c r="E51" s="692"/>
      <c r="F51" s="692"/>
      <c r="G51" s="692"/>
      <c r="H51" s="692"/>
      <c r="I51" s="692"/>
      <c r="J51" s="692"/>
      <c r="K51" s="692"/>
      <c r="L51" s="692"/>
      <c r="M51" s="693"/>
      <c r="N51" s="2329"/>
      <c r="O51" s="2324"/>
    </row>
    <row r="52" spans="2:15" ht="18" customHeight="1">
      <c r="B52" s="2327"/>
      <c r="C52" s="2328"/>
      <c r="D52" s="692"/>
      <c r="E52" s="692"/>
      <c r="F52" s="692"/>
      <c r="G52" s="692"/>
      <c r="H52" s="692"/>
      <c r="I52" s="692"/>
      <c r="J52" s="692"/>
      <c r="K52" s="692"/>
      <c r="L52" s="692"/>
      <c r="M52" s="693"/>
      <c r="N52" s="2329"/>
      <c r="O52" s="2324"/>
    </row>
    <row r="53" spans="2:15" ht="18" customHeight="1">
      <c r="B53" s="2327"/>
      <c r="C53" s="2328"/>
      <c r="D53" s="692"/>
      <c r="E53" s="692"/>
      <c r="F53" s="692"/>
      <c r="G53" s="692"/>
      <c r="H53" s="692"/>
      <c r="I53" s="692"/>
      <c r="J53" s="692"/>
      <c r="K53" s="692"/>
      <c r="L53" s="692"/>
      <c r="M53" s="693"/>
      <c r="N53" s="2329"/>
      <c r="O53" s="2324"/>
    </row>
    <row r="54" spans="2:15" ht="18" customHeight="1">
      <c r="B54" s="2327"/>
      <c r="C54" s="2328"/>
      <c r="D54" s="692"/>
      <c r="E54" s="692"/>
      <c r="F54" s="692"/>
      <c r="G54" s="692"/>
      <c r="H54" s="692"/>
      <c r="I54" s="692"/>
      <c r="J54" s="692"/>
      <c r="K54" s="692"/>
      <c r="L54" s="692"/>
      <c r="M54" s="693"/>
      <c r="N54" s="2329"/>
      <c r="O54" s="2324"/>
    </row>
    <row r="55" spans="2:15" ht="18" customHeight="1">
      <c r="B55" s="2327"/>
      <c r="C55" s="2328"/>
      <c r="D55" s="692"/>
      <c r="E55" s="692"/>
      <c r="F55" s="692"/>
      <c r="G55" s="692"/>
      <c r="H55" s="692"/>
      <c r="I55" s="692"/>
      <c r="J55" s="692"/>
      <c r="K55" s="692"/>
      <c r="L55" s="692"/>
      <c r="M55" s="693"/>
      <c r="N55" s="2329"/>
      <c r="O55" s="2324"/>
    </row>
    <row r="56" spans="2:15" ht="18" customHeight="1">
      <c r="B56" s="2327"/>
      <c r="C56" s="2328"/>
      <c r="D56" s="692"/>
      <c r="E56" s="692"/>
      <c r="F56" s="692"/>
      <c r="G56" s="692"/>
      <c r="H56" s="692"/>
      <c r="I56" s="692"/>
      <c r="J56" s="692"/>
      <c r="K56" s="692"/>
      <c r="L56" s="692"/>
      <c r="M56" s="693"/>
      <c r="N56" s="2329"/>
      <c r="O56" s="2324"/>
    </row>
    <row r="57" spans="2:15" ht="18" customHeight="1">
      <c r="B57" s="2327"/>
      <c r="C57" s="2328"/>
      <c r="D57" s="692"/>
      <c r="E57" s="692"/>
      <c r="F57" s="692"/>
      <c r="G57" s="692"/>
      <c r="H57" s="692"/>
      <c r="I57" s="692"/>
      <c r="J57" s="692"/>
      <c r="K57" s="692"/>
      <c r="L57" s="692"/>
      <c r="M57" s="693"/>
      <c r="N57" s="2329"/>
      <c r="O57" s="2324"/>
    </row>
    <row r="58" spans="2:15" ht="18" customHeight="1">
      <c r="B58" s="2327"/>
      <c r="C58" s="2328"/>
      <c r="D58" s="692"/>
      <c r="E58" s="692"/>
      <c r="F58" s="692"/>
      <c r="G58" s="692"/>
      <c r="H58" s="692"/>
      <c r="I58" s="692"/>
      <c r="J58" s="692"/>
      <c r="K58" s="692"/>
      <c r="L58" s="692"/>
      <c r="M58" s="693"/>
      <c r="N58" s="2329"/>
      <c r="O58" s="2324"/>
    </row>
    <row r="59" spans="2:15" ht="18" customHeight="1">
      <c r="B59" s="2327"/>
      <c r="C59" s="2328"/>
      <c r="D59" s="692"/>
      <c r="E59" s="692"/>
      <c r="F59" s="692"/>
      <c r="G59" s="692"/>
      <c r="H59" s="692"/>
      <c r="I59" s="692"/>
      <c r="J59" s="692"/>
      <c r="K59" s="692"/>
      <c r="L59" s="692"/>
      <c r="M59" s="693"/>
      <c r="N59" s="2329"/>
      <c r="O59" s="2324"/>
    </row>
    <row r="60" spans="2:15" ht="18" customHeight="1">
      <c r="B60" s="2327"/>
      <c r="C60" s="2328"/>
      <c r="D60" s="692"/>
      <c r="E60" s="692"/>
      <c r="F60" s="692"/>
      <c r="G60" s="692"/>
      <c r="H60" s="692"/>
      <c r="I60" s="692"/>
      <c r="J60" s="692"/>
      <c r="K60" s="692"/>
      <c r="L60" s="692"/>
      <c r="M60" s="693"/>
      <c r="N60" s="2329"/>
      <c r="O60" s="2324"/>
    </row>
    <row r="61" spans="2:15" ht="18" customHeight="1">
      <c r="B61" s="2327"/>
      <c r="C61" s="2328"/>
      <c r="D61" s="692"/>
      <c r="E61" s="692"/>
      <c r="F61" s="692"/>
      <c r="G61" s="692"/>
      <c r="H61" s="692"/>
      <c r="I61" s="692"/>
      <c r="J61" s="692"/>
      <c r="K61" s="692"/>
      <c r="L61" s="692"/>
      <c r="M61" s="693"/>
      <c r="N61" s="2329"/>
      <c r="O61" s="2324"/>
    </row>
    <row r="62" spans="2:15" ht="18" customHeight="1">
      <c r="B62" s="2327"/>
      <c r="C62" s="2328"/>
      <c r="D62" s="692"/>
      <c r="E62" s="692"/>
      <c r="F62" s="692"/>
      <c r="G62" s="692"/>
      <c r="H62" s="692"/>
      <c r="I62" s="692"/>
      <c r="J62" s="692"/>
      <c r="K62" s="692"/>
      <c r="L62" s="692"/>
      <c r="M62" s="693"/>
      <c r="N62" s="2329"/>
      <c r="O62" s="2324"/>
    </row>
    <row r="63" spans="2:15" ht="18" customHeight="1">
      <c r="B63" s="2327"/>
      <c r="C63" s="2328"/>
      <c r="D63" s="692"/>
      <c r="E63" s="692"/>
      <c r="F63" s="692"/>
      <c r="G63" s="692"/>
      <c r="H63" s="692"/>
      <c r="I63" s="692"/>
      <c r="J63" s="692"/>
      <c r="K63" s="692"/>
      <c r="L63" s="692"/>
      <c r="M63" s="693"/>
      <c r="N63" s="2329"/>
      <c r="O63" s="2324"/>
    </row>
    <row r="64" spans="2:15" ht="18" customHeight="1">
      <c r="B64" s="2327"/>
      <c r="C64" s="2328"/>
      <c r="D64" s="692"/>
      <c r="E64" s="692"/>
      <c r="F64" s="692"/>
      <c r="G64" s="692"/>
      <c r="H64" s="692"/>
      <c r="I64" s="692"/>
      <c r="J64" s="692"/>
      <c r="K64" s="692"/>
      <c r="L64" s="692"/>
      <c r="M64" s="693"/>
      <c r="N64" s="2329"/>
      <c r="O64" s="2324"/>
    </row>
  </sheetData>
  <sheetProtection insertRows="0" deleteRows="0" autoFilter="0"/>
  <mergeCells count="59">
    <mergeCell ref="B62:B64"/>
    <mergeCell ref="C62:C64"/>
    <mergeCell ref="N62:N64"/>
    <mergeCell ref="O62:O64"/>
    <mergeCell ref="B59:B61"/>
    <mergeCell ref="C59:C61"/>
    <mergeCell ref="N59:N61"/>
    <mergeCell ref="O59:O61"/>
    <mergeCell ref="B56:B58"/>
    <mergeCell ref="C56:C58"/>
    <mergeCell ref="N56:N58"/>
    <mergeCell ref="O56:O58"/>
    <mergeCell ref="B53:B55"/>
    <mergeCell ref="C53:C55"/>
    <mergeCell ref="N53:N55"/>
    <mergeCell ref="O53:O55"/>
    <mergeCell ref="B50:B52"/>
    <mergeCell ref="C50:C52"/>
    <mergeCell ref="N50:N52"/>
    <mergeCell ref="O50:O52"/>
    <mergeCell ref="B47:B49"/>
    <mergeCell ref="C47:C49"/>
    <mergeCell ref="N47:N49"/>
    <mergeCell ref="O47:O49"/>
    <mergeCell ref="B44:B46"/>
    <mergeCell ref="C44:C46"/>
    <mergeCell ref="N44:N46"/>
    <mergeCell ref="O44:O46"/>
    <mergeCell ref="B41:B43"/>
    <mergeCell ref="C41:C43"/>
    <mergeCell ref="N41:N43"/>
    <mergeCell ref="O41:O43"/>
    <mergeCell ref="B38:B40"/>
    <mergeCell ref="C38:C40"/>
    <mergeCell ref="N38:N40"/>
    <mergeCell ref="O38:O40"/>
    <mergeCell ref="B35:B37"/>
    <mergeCell ref="C35:C37"/>
    <mergeCell ref="N35:N37"/>
    <mergeCell ref="O35:O37"/>
    <mergeCell ref="B32:B34"/>
    <mergeCell ref="C32:C34"/>
    <mergeCell ref="N32:N34"/>
    <mergeCell ref="O32:O34"/>
    <mergeCell ref="B29:B31"/>
    <mergeCell ref="C29:C31"/>
    <mergeCell ref="N29:N31"/>
    <mergeCell ref="O29:O31"/>
    <mergeCell ref="O26:O28"/>
    <mergeCell ref="P6:V7"/>
    <mergeCell ref="B26:B28"/>
    <mergeCell ref="C26:C28"/>
    <mergeCell ref="N26:N28"/>
    <mergeCell ref="B5:O5"/>
    <mergeCell ref="B6:C6"/>
    <mergeCell ref="D6:F6"/>
    <mergeCell ref="G6:L7"/>
    <mergeCell ref="M6:N6"/>
    <mergeCell ref="O6:O7"/>
  </mergeCells>
  <phoneticPr fontId="3"/>
  <dataValidations count="2">
    <dataValidation imeMode="off" allowBlank="1" showInputMessage="1" showErrorMessage="1" sqref="B9:C25 D23:E25 G23:L25" xr:uid="{B839B545-B2C7-43F7-9ADD-FCD0638F0E3B}"/>
    <dataValidation imeMode="disabled" allowBlank="1" showInputMessage="1" showErrorMessage="1" sqref="D8:L22" xr:uid="{21353BDE-D414-429F-855C-292D58AFB3CB}"/>
  </dataValidations>
  <printOptions horizontalCentered="1"/>
  <pageMargins left="0.31496062992125984" right="0.31496062992125984" top="0.59055118110236227" bottom="0.19685039370078741" header="0.51181102362204722" footer="0.51181102362204722"/>
  <pageSetup paperSize="9" scale="90" fitToHeight="0" orientation="landscape" cellComments="asDisplayed"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5622D-AF46-46AC-A828-430426D2F47D}">
  <sheetPr>
    <tabColor theme="6"/>
  </sheetPr>
  <dimension ref="A1:F187"/>
  <sheetViews>
    <sheetView view="pageBreakPreview" zoomScale="77" zoomScaleNormal="100" zoomScaleSheetLayoutView="70" workbookViewId="0">
      <selection activeCell="G51" sqref="G51"/>
    </sheetView>
  </sheetViews>
  <sheetFormatPr defaultColWidth="9" defaultRowHeight="13.5"/>
  <cols>
    <col min="1" max="1" width="17.375" style="695" customWidth="1"/>
    <col min="2" max="2" width="20.875" style="695" customWidth="1"/>
    <col min="3" max="3" width="27.125" style="695" customWidth="1"/>
    <col min="4" max="4" width="51.75" style="696" customWidth="1"/>
    <col min="5" max="5" width="17.125" style="695" bestFit="1" customWidth="1"/>
    <col min="6" max="6" width="95.375" style="695" customWidth="1"/>
    <col min="7" max="16384" width="9" style="695"/>
  </cols>
  <sheetData>
    <row r="1" spans="1:6" ht="31.5" customHeight="1">
      <c r="A1" s="2410" t="s">
        <v>1474</v>
      </c>
      <c r="B1" s="2410"/>
      <c r="C1" s="2410"/>
      <c r="D1" s="2410"/>
      <c r="E1" s="2410"/>
      <c r="F1" s="2410"/>
    </row>
    <row r="2" spans="1:6" ht="22.5" customHeight="1"/>
    <row r="3" spans="1:6" ht="19.5" customHeight="1">
      <c r="B3" s="697"/>
      <c r="D3" s="698"/>
      <c r="E3" s="699" t="s">
        <v>1475</v>
      </c>
    </row>
    <row r="4" spans="1:6" ht="19.5" customHeight="1">
      <c r="B4" s="700"/>
      <c r="D4" s="698" t="s">
        <v>1476</v>
      </c>
      <c r="E4" s="701">
        <v>200</v>
      </c>
    </row>
    <row r="5" spans="1:6" ht="19.5" customHeight="1">
      <c r="B5" s="700"/>
      <c r="D5" s="698" t="s">
        <v>1477</v>
      </c>
      <c r="E5" s="701">
        <v>300</v>
      </c>
    </row>
    <row r="6" spans="1:6" ht="19.5" customHeight="1">
      <c r="A6" s="702" t="s">
        <v>1478</v>
      </c>
      <c r="B6" s="703"/>
      <c r="C6" s="704"/>
      <c r="D6" s="705"/>
      <c r="E6" s="706"/>
      <c r="F6" s="703"/>
    </row>
    <row r="7" spans="1:6" ht="19.5" customHeight="1">
      <c r="A7" s="704" t="s">
        <v>1479</v>
      </c>
      <c r="B7" s="703"/>
      <c r="C7" s="704"/>
      <c r="D7" s="705"/>
      <c r="E7" s="706"/>
      <c r="F7" s="703"/>
    </row>
    <row r="8" spans="1:6" ht="19.5" customHeight="1">
      <c r="A8" s="707" t="s">
        <v>1471</v>
      </c>
      <c r="B8" s="2411" t="s">
        <v>1480</v>
      </c>
      <c r="C8" s="2412"/>
      <c r="D8" s="708" t="s">
        <v>1472</v>
      </c>
      <c r="E8" s="709" t="s">
        <v>1481</v>
      </c>
      <c r="F8" s="707" t="s">
        <v>1482</v>
      </c>
    </row>
    <row r="9" spans="1:6" ht="19.5" customHeight="1">
      <c r="A9" s="2413" t="s">
        <v>1483</v>
      </c>
      <c r="B9" s="2414" t="s">
        <v>1484</v>
      </c>
      <c r="C9" s="2416" t="s">
        <v>1485</v>
      </c>
      <c r="D9" s="2418" t="s">
        <v>1486</v>
      </c>
      <c r="E9" s="2420">
        <v>1</v>
      </c>
      <c r="F9" s="710" t="s">
        <v>1487</v>
      </c>
    </row>
    <row r="10" spans="1:6" ht="19.5" customHeight="1">
      <c r="A10" s="2413"/>
      <c r="B10" s="2415"/>
      <c r="C10" s="2417"/>
      <c r="D10" s="2419"/>
      <c r="E10" s="2421"/>
      <c r="F10" s="711" t="s">
        <v>1488</v>
      </c>
    </row>
    <row r="11" spans="1:6" ht="19.5" customHeight="1">
      <c r="A11" s="2413"/>
      <c r="B11" s="2415"/>
      <c r="C11" s="712" t="s">
        <v>1489</v>
      </c>
      <c r="D11" s="713" t="s">
        <v>1490</v>
      </c>
      <c r="E11" s="714">
        <v>2</v>
      </c>
      <c r="F11" s="715" t="s">
        <v>1490</v>
      </c>
    </row>
    <row r="12" spans="1:6" ht="40.5" customHeight="1">
      <c r="A12" s="2413"/>
      <c r="B12" s="2422" t="s">
        <v>1491</v>
      </c>
      <c r="C12" s="2423"/>
      <c r="D12" s="712" t="s">
        <v>1492</v>
      </c>
      <c r="E12" s="714">
        <v>3</v>
      </c>
      <c r="F12" s="716" t="s">
        <v>1493</v>
      </c>
    </row>
    <row r="13" spans="1:6" ht="19.5" customHeight="1">
      <c r="A13" s="2413"/>
      <c r="B13" s="2424" t="s">
        <v>1494</v>
      </c>
      <c r="C13" s="2426" t="s">
        <v>1495</v>
      </c>
      <c r="D13" s="713" t="s">
        <v>1496</v>
      </c>
      <c r="E13" s="714">
        <v>4</v>
      </c>
      <c r="F13" s="715" t="s">
        <v>1497</v>
      </c>
    </row>
    <row r="14" spans="1:6" ht="19.5" customHeight="1">
      <c r="A14" s="2413"/>
      <c r="B14" s="2415"/>
      <c r="C14" s="2427"/>
      <c r="D14" s="2433" t="s">
        <v>1498</v>
      </c>
      <c r="E14" s="2420">
        <v>5</v>
      </c>
      <c r="F14" s="710" t="s">
        <v>1499</v>
      </c>
    </row>
    <row r="15" spans="1:6" ht="19.5" customHeight="1">
      <c r="A15" s="2413"/>
      <c r="B15" s="2415"/>
      <c r="C15" s="2427"/>
      <c r="D15" s="2434"/>
      <c r="E15" s="2421"/>
      <c r="F15" s="711" t="s">
        <v>1500</v>
      </c>
    </row>
    <row r="16" spans="1:6" ht="19.5" customHeight="1">
      <c r="A16" s="2413"/>
      <c r="B16" s="2415"/>
      <c r="C16" s="2427"/>
      <c r="D16" s="2418" t="s">
        <v>1501</v>
      </c>
      <c r="E16" s="2420">
        <v>6</v>
      </c>
      <c r="F16" s="717" t="s">
        <v>1502</v>
      </c>
    </row>
    <row r="17" spans="1:6" ht="19.5" customHeight="1">
      <c r="A17" s="2413"/>
      <c r="B17" s="2415"/>
      <c r="C17" s="2428"/>
      <c r="D17" s="2419"/>
      <c r="E17" s="2421"/>
      <c r="F17" s="718" t="s">
        <v>1503</v>
      </c>
    </row>
    <row r="18" spans="1:6" ht="19.5" customHeight="1">
      <c r="A18" s="2413"/>
      <c r="B18" s="2415"/>
      <c r="C18" s="2426" t="s">
        <v>1504</v>
      </c>
      <c r="D18" s="2433" t="s">
        <v>1505</v>
      </c>
      <c r="E18" s="2420">
        <v>7</v>
      </c>
      <c r="F18" s="710" t="s">
        <v>1506</v>
      </c>
    </row>
    <row r="19" spans="1:6" ht="19.5" customHeight="1">
      <c r="A19" s="2413"/>
      <c r="B19" s="2415"/>
      <c r="C19" s="2427"/>
      <c r="D19" s="2434"/>
      <c r="E19" s="2421"/>
      <c r="F19" s="711" t="s">
        <v>1507</v>
      </c>
    </row>
    <row r="20" spans="1:6" ht="19.5" customHeight="1">
      <c r="A20" s="2413"/>
      <c r="B20" s="2415"/>
      <c r="C20" s="2427"/>
      <c r="D20" s="2418" t="s">
        <v>1508</v>
      </c>
      <c r="E20" s="2420">
        <v>8</v>
      </c>
      <c r="F20" s="717" t="s">
        <v>1509</v>
      </c>
    </row>
    <row r="21" spans="1:6" ht="19.5" customHeight="1">
      <c r="A21" s="2413"/>
      <c r="B21" s="2415"/>
      <c r="C21" s="2427"/>
      <c r="D21" s="2419"/>
      <c r="E21" s="2421"/>
      <c r="F21" s="718" t="s">
        <v>1510</v>
      </c>
    </row>
    <row r="22" spans="1:6" ht="19.5" customHeight="1">
      <c r="A22" s="2413"/>
      <c r="B22" s="2415"/>
      <c r="C22" s="2427"/>
      <c r="D22" s="2418" t="s">
        <v>1511</v>
      </c>
      <c r="E22" s="2420">
        <v>9</v>
      </c>
      <c r="F22" s="710" t="s">
        <v>1512</v>
      </c>
    </row>
    <row r="23" spans="1:6" ht="19.5" customHeight="1">
      <c r="A23" s="2413"/>
      <c r="B23" s="2415"/>
      <c r="C23" s="2427"/>
      <c r="D23" s="2430"/>
      <c r="E23" s="2429"/>
      <c r="F23" s="719" t="s">
        <v>1513</v>
      </c>
    </row>
    <row r="24" spans="1:6" ht="19.5" customHeight="1">
      <c r="A24" s="2413"/>
      <c r="B24" s="2415"/>
      <c r="C24" s="2428"/>
      <c r="D24" s="2419"/>
      <c r="E24" s="2421"/>
      <c r="F24" s="711" t="s">
        <v>1514</v>
      </c>
    </row>
    <row r="25" spans="1:6" ht="19.5" customHeight="1">
      <c r="A25" s="2413"/>
      <c r="B25" s="2415"/>
      <c r="C25" s="2423" t="s">
        <v>1515</v>
      </c>
      <c r="D25" s="720" t="s">
        <v>1516</v>
      </c>
      <c r="E25" s="714">
        <v>10</v>
      </c>
      <c r="F25" s="715" t="s">
        <v>1517</v>
      </c>
    </row>
    <row r="26" spans="1:6" ht="19.5" customHeight="1">
      <c r="A26" s="2413"/>
      <c r="B26" s="2415"/>
      <c r="C26" s="2423"/>
      <c r="D26" s="720" t="s">
        <v>1518</v>
      </c>
      <c r="E26" s="714">
        <v>11</v>
      </c>
      <c r="F26" s="721" t="s">
        <v>1519</v>
      </c>
    </row>
    <row r="27" spans="1:6" ht="19.5" customHeight="1">
      <c r="A27" s="2413"/>
      <c r="B27" s="2415"/>
      <c r="C27" s="2423"/>
      <c r="D27" s="720" t="s">
        <v>1520</v>
      </c>
      <c r="E27" s="714">
        <v>12</v>
      </c>
      <c r="F27" s="715" t="s">
        <v>1520</v>
      </c>
    </row>
    <row r="28" spans="1:6" ht="19.5" customHeight="1">
      <c r="A28" s="2413"/>
      <c r="B28" s="2415"/>
      <c r="C28" s="2426" t="s">
        <v>2</v>
      </c>
      <c r="D28" s="720" t="s">
        <v>1521</v>
      </c>
      <c r="E28" s="714">
        <v>13</v>
      </c>
      <c r="F28" s="721" t="s">
        <v>1522</v>
      </c>
    </row>
    <row r="29" spans="1:6" ht="19.5" customHeight="1">
      <c r="A29" s="2413"/>
      <c r="B29" s="2415"/>
      <c r="C29" s="2427"/>
      <c r="D29" s="720" t="s">
        <v>1523</v>
      </c>
      <c r="E29" s="714">
        <v>14</v>
      </c>
      <c r="F29" s="715" t="s">
        <v>1524</v>
      </c>
    </row>
    <row r="30" spans="1:6" ht="19.5" customHeight="1">
      <c r="A30" s="2413"/>
      <c r="B30" s="2415"/>
      <c r="C30" s="2427"/>
      <c r="D30" s="2418" t="s">
        <v>1525</v>
      </c>
      <c r="E30" s="2420">
        <v>15</v>
      </c>
      <c r="F30" s="710" t="s">
        <v>1526</v>
      </c>
    </row>
    <row r="31" spans="1:6" ht="19.5" customHeight="1">
      <c r="A31" s="2413"/>
      <c r="B31" s="2415"/>
      <c r="C31" s="2427"/>
      <c r="D31" s="2430"/>
      <c r="E31" s="2429"/>
      <c r="F31" s="719" t="s">
        <v>1527</v>
      </c>
    </row>
    <row r="32" spans="1:6" ht="19.5" customHeight="1">
      <c r="A32" s="2413"/>
      <c r="B32" s="2415"/>
      <c r="C32" s="2427"/>
      <c r="D32" s="2430"/>
      <c r="E32" s="2429"/>
      <c r="F32" s="719" t="s">
        <v>1514</v>
      </c>
    </row>
    <row r="33" spans="1:6" ht="19.5" customHeight="1">
      <c r="A33" s="2413"/>
      <c r="B33" s="2415"/>
      <c r="C33" s="2428"/>
      <c r="D33" s="2419"/>
      <c r="E33" s="2421"/>
      <c r="F33" s="711" t="s">
        <v>1528</v>
      </c>
    </row>
    <row r="34" spans="1:6" ht="19.5" customHeight="1">
      <c r="A34" s="2413"/>
      <c r="B34" s="2415"/>
      <c r="C34" s="2431" t="s">
        <v>1529</v>
      </c>
      <c r="D34" s="2433" t="s">
        <v>1530</v>
      </c>
      <c r="E34" s="2435">
        <v>16</v>
      </c>
      <c r="F34" s="717" t="s">
        <v>1531</v>
      </c>
    </row>
    <row r="35" spans="1:6" ht="19.5" customHeight="1">
      <c r="A35" s="2413"/>
      <c r="B35" s="2425"/>
      <c r="C35" s="2432"/>
      <c r="D35" s="2434"/>
      <c r="E35" s="2436"/>
      <c r="F35" s="718" t="s">
        <v>1532</v>
      </c>
    </row>
    <row r="36" spans="1:6" ht="15" customHeight="1">
      <c r="B36" s="722"/>
      <c r="C36" s="722"/>
      <c r="D36" s="723"/>
      <c r="E36" s="724"/>
    </row>
    <row r="37" spans="1:6" ht="15" customHeight="1">
      <c r="A37" s="704" t="s">
        <v>1533</v>
      </c>
      <c r="B37" s="703"/>
      <c r="C37" s="725"/>
      <c r="D37" s="705"/>
      <c r="E37" s="706"/>
      <c r="F37" s="703"/>
    </row>
    <row r="38" spans="1:6" ht="19.5" customHeight="1">
      <c r="A38" s="707" t="s">
        <v>1471</v>
      </c>
      <c r="B38" s="2411" t="s">
        <v>1480</v>
      </c>
      <c r="C38" s="2412"/>
      <c r="D38" s="708" t="s">
        <v>1472</v>
      </c>
      <c r="E38" s="709" t="s">
        <v>1481</v>
      </c>
      <c r="F38" s="707" t="s">
        <v>1482</v>
      </c>
    </row>
    <row r="39" spans="1:6" ht="19.5" customHeight="1">
      <c r="A39" s="2441" t="s">
        <v>1534</v>
      </c>
      <c r="B39" s="2422" t="s">
        <v>1535</v>
      </c>
      <c r="C39" s="2423"/>
      <c r="D39" s="726" t="s">
        <v>1536</v>
      </c>
      <c r="E39" s="727">
        <v>17</v>
      </c>
      <c r="F39" s="715" t="s">
        <v>1537</v>
      </c>
    </row>
    <row r="40" spans="1:6" ht="19.5" customHeight="1">
      <c r="A40" s="2441"/>
      <c r="B40" s="2422"/>
      <c r="C40" s="2423"/>
      <c r="D40" s="726" t="s">
        <v>1538</v>
      </c>
      <c r="E40" s="727">
        <v>18</v>
      </c>
      <c r="F40" s="715" t="s">
        <v>1539</v>
      </c>
    </row>
    <row r="41" spans="1:6" ht="19.5" customHeight="1">
      <c r="A41" s="2441"/>
      <c r="B41" s="2422"/>
      <c r="C41" s="2423"/>
      <c r="D41" s="726" t="s">
        <v>1540</v>
      </c>
      <c r="E41" s="727">
        <v>19</v>
      </c>
      <c r="F41" s="715" t="s">
        <v>1541</v>
      </c>
    </row>
    <row r="42" spans="1:6" ht="19.5" customHeight="1">
      <c r="A42" s="2441"/>
      <c r="B42" s="2422"/>
      <c r="C42" s="2423"/>
      <c r="D42" s="726" t="s">
        <v>1542</v>
      </c>
      <c r="E42" s="727">
        <v>20</v>
      </c>
      <c r="F42" s="728" t="s">
        <v>1543</v>
      </c>
    </row>
    <row r="43" spans="1:6" ht="19.5" customHeight="1">
      <c r="A43" s="2441"/>
      <c r="B43" s="2422"/>
      <c r="C43" s="2423"/>
      <c r="D43" s="726" t="s">
        <v>1544</v>
      </c>
      <c r="E43" s="727">
        <v>21</v>
      </c>
      <c r="F43" s="715" t="s">
        <v>1545</v>
      </c>
    </row>
    <row r="44" spans="1:6" ht="19.5" customHeight="1">
      <c r="A44" s="2441"/>
      <c r="B44" s="2422"/>
      <c r="C44" s="2423"/>
      <c r="D44" s="726" t="s">
        <v>1546</v>
      </c>
      <c r="E44" s="727">
        <v>22</v>
      </c>
      <c r="F44" s="715" t="s">
        <v>1547</v>
      </c>
    </row>
    <row r="45" spans="1:6" ht="19.5" customHeight="1">
      <c r="A45" s="2441"/>
      <c r="B45" s="2422"/>
      <c r="C45" s="2423"/>
      <c r="D45" s="726" t="s">
        <v>483</v>
      </c>
      <c r="E45" s="727">
        <v>23</v>
      </c>
      <c r="F45" s="729" t="s">
        <v>1548</v>
      </c>
    </row>
    <row r="46" spans="1:6" ht="15" customHeight="1">
      <c r="B46" s="697"/>
      <c r="C46" s="697"/>
      <c r="D46" s="730"/>
      <c r="E46" s="731"/>
    </row>
    <row r="47" spans="1:6" ht="19.5" customHeight="1">
      <c r="A47" s="702" t="s">
        <v>1549</v>
      </c>
      <c r="C47" s="697"/>
      <c r="D47" s="730"/>
      <c r="E47" s="731"/>
    </row>
    <row r="48" spans="1:6" ht="19.5" customHeight="1">
      <c r="A48" s="704" t="s">
        <v>1550</v>
      </c>
      <c r="C48" s="697"/>
      <c r="D48" s="730"/>
      <c r="E48" s="731"/>
    </row>
    <row r="49" spans="1:6" ht="18.75">
      <c r="A49" s="707" t="s">
        <v>1471</v>
      </c>
      <c r="B49" s="2411" t="s">
        <v>1480</v>
      </c>
      <c r="C49" s="2412"/>
      <c r="D49" s="708" t="s">
        <v>1472</v>
      </c>
      <c r="E49" s="709" t="s">
        <v>1481</v>
      </c>
      <c r="F49" s="707" t="s">
        <v>1482</v>
      </c>
    </row>
    <row r="50" spans="1:6" ht="18.75" customHeight="1">
      <c r="A50" s="2441" t="s">
        <v>1551</v>
      </c>
      <c r="B50" s="2424" t="s">
        <v>1552</v>
      </c>
      <c r="C50" s="2424" t="s">
        <v>1553</v>
      </c>
      <c r="D50" s="2416" t="s">
        <v>1554</v>
      </c>
      <c r="E50" s="2437">
        <v>24</v>
      </c>
      <c r="F50" s="721" t="s">
        <v>1555</v>
      </c>
    </row>
    <row r="51" spans="1:6" ht="18.75" customHeight="1">
      <c r="A51" s="2441"/>
      <c r="B51" s="2442"/>
      <c r="C51" s="2442"/>
      <c r="D51" s="2417"/>
      <c r="E51" s="2438"/>
      <c r="F51" s="718" t="s">
        <v>1556</v>
      </c>
    </row>
    <row r="52" spans="1:6" ht="18.75" customHeight="1">
      <c r="A52" s="2441"/>
      <c r="B52" s="2442"/>
      <c r="C52" s="2442"/>
      <c r="D52" s="2439" t="s">
        <v>1557</v>
      </c>
      <c r="E52" s="2437">
        <v>25</v>
      </c>
      <c r="F52" s="721" t="s">
        <v>1558</v>
      </c>
    </row>
    <row r="53" spans="1:6" ht="18.75" customHeight="1">
      <c r="A53" s="2441"/>
      <c r="B53" s="2442"/>
      <c r="C53" s="2442"/>
      <c r="D53" s="2440"/>
      <c r="E53" s="2438"/>
      <c r="F53" s="718" t="s">
        <v>1559</v>
      </c>
    </row>
    <row r="54" spans="1:6" ht="18.75" customHeight="1">
      <c r="A54" s="2441"/>
      <c r="B54" s="2442"/>
      <c r="C54" s="2442"/>
      <c r="D54" s="2416" t="s">
        <v>1560</v>
      </c>
      <c r="E54" s="2437">
        <v>26</v>
      </c>
      <c r="F54" s="721" t="s">
        <v>1561</v>
      </c>
    </row>
    <row r="55" spans="1:6" ht="18.75" customHeight="1">
      <c r="A55" s="2441"/>
      <c r="B55" s="2442"/>
      <c r="C55" s="2442"/>
      <c r="D55" s="2417"/>
      <c r="E55" s="2438"/>
      <c r="F55" s="718" t="s">
        <v>1562</v>
      </c>
    </row>
    <row r="56" spans="1:6" ht="18.75" customHeight="1">
      <c r="A56" s="2441"/>
      <c r="B56" s="2442"/>
      <c r="C56" s="2442"/>
      <c r="D56" s="2416" t="s">
        <v>1563</v>
      </c>
      <c r="E56" s="2437">
        <v>27</v>
      </c>
      <c r="F56" s="721" t="s">
        <v>1564</v>
      </c>
    </row>
    <row r="57" spans="1:6" ht="18.75" customHeight="1">
      <c r="A57" s="2441"/>
      <c r="B57" s="2442"/>
      <c r="C57" s="2443"/>
      <c r="D57" s="2417"/>
      <c r="E57" s="2438"/>
      <c r="F57" s="718" t="s">
        <v>1565</v>
      </c>
    </row>
    <row r="58" spans="1:6" ht="18.75" customHeight="1">
      <c r="A58" s="2441"/>
      <c r="B58" s="2442"/>
      <c r="C58" s="732" t="s">
        <v>1489</v>
      </c>
      <c r="D58" s="733" t="s">
        <v>1490</v>
      </c>
      <c r="E58" s="727">
        <v>28</v>
      </c>
      <c r="F58" s="715" t="s">
        <v>1490</v>
      </c>
    </row>
    <row r="59" spans="1:6" ht="18.75" customHeight="1">
      <c r="A59" s="2441"/>
      <c r="B59" s="2449" t="s">
        <v>1491</v>
      </c>
      <c r="C59" s="2426"/>
      <c r="D59" s="2416" t="s">
        <v>1566</v>
      </c>
      <c r="E59" s="2437">
        <v>29</v>
      </c>
      <c r="F59" s="717" t="s">
        <v>1567</v>
      </c>
    </row>
    <row r="60" spans="1:6" ht="18.75" customHeight="1">
      <c r="A60" s="2441"/>
      <c r="B60" s="2450"/>
      <c r="C60" s="2427"/>
      <c r="D60" s="2444"/>
      <c r="E60" s="2445"/>
      <c r="F60" s="719" t="s">
        <v>1568</v>
      </c>
    </row>
    <row r="61" spans="1:6" ht="37.5">
      <c r="A61" s="2441"/>
      <c r="B61" s="2451"/>
      <c r="C61" s="2428"/>
      <c r="D61" s="2417"/>
      <c r="E61" s="2438"/>
      <c r="F61" s="718" t="s">
        <v>1569</v>
      </c>
    </row>
    <row r="62" spans="1:6" ht="18.75" customHeight="1">
      <c r="A62" s="2441"/>
      <c r="B62" s="2424" t="s">
        <v>1494</v>
      </c>
      <c r="C62" s="2426" t="s">
        <v>1570</v>
      </c>
      <c r="D62" s="2416" t="s">
        <v>1571</v>
      </c>
      <c r="E62" s="2437">
        <v>30</v>
      </c>
      <c r="F62" s="717" t="s">
        <v>1572</v>
      </c>
    </row>
    <row r="63" spans="1:6" ht="18.75" customHeight="1">
      <c r="A63" s="2441"/>
      <c r="B63" s="2442"/>
      <c r="C63" s="2427"/>
      <c r="D63" s="2444"/>
      <c r="E63" s="2445"/>
      <c r="F63" s="719" t="s">
        <v>1573</v>
      </c>
    </row>
    <row r="64" spans="1:6" ht="18.75" customHeight="1">
      <c r="A64" s="2441"/>
      <c r="B64" s="2442"/>
      <c r="C64" s="2427"/>
      <c r="D64" s="2444"/>
      <c r="E64" s="2445"/>
      <c r="F64" s="710" t="s">
        <v>1574</v>
      </c>
    </row>
    <row r="65" spans="1:6" ht="18.75" customHeight="1">
      <c r="A65" s="2441"/>
      <c r="B65" s="2442"/>
      <c r="C65" s="2427"/>
      <c r="D65" s="2444"/>
      <c r="E65" s="2445"/>
      <c r="F65" s="719" t="s">
        <v>1575</v>
      </c>
    </row>
    <row r="66" spans="1:6" ht="18.75" customHeight="1">
      <c r="A66" s="2441"/>
      <c r="B66" s="2442"/>
      <c r="C66" s="2427"/>
      <c r="D66" s="2444"/>
      <c r="E66" s="2445"/>
      <c r="F66" s="719" t="s">
        <v>1576</v>
      </c>
    </row>
    <row r="67" spans="1:6" ht="18.75" customHeight="1">
      <c r="A67" s="2441"/>
      <c r="B67" s="2442"/>
      <c r="C67" s="2427"/>
      <c r="D67" s="2444"/>
      <c r="E67" s="2445"/>
      <c r="F67" s="719" t="s">
        <v>1577</v>
      </c>
    </row>
    <row r="68" spans="1:6" ht="18.75" customHeight="1">
      <c r="A68" s="2441"/>
      <c r="B68" s="2442"/>
      <c r="C68" s="2428"/>
      <c r="D68" s="2417"/>
      <c r="E68" s="2438"/>
      <c r="F68" s="718" t="s">
        <v>1578</v>
      </c>
    </row>
    <row r="69" spans="1:6" ht="18.75" customHeight="1">
      <c r="A69" s="2441"/>
      <c r="B69" s="2442"/>
      <c r="C69" s="2426" t="s">
        <v>0</v>
      </c>
      <c r="D69" s="2416" t="s">
        <v>1579</v>
      </c>
      <c r="E69" s="2437">
        <v>31</v>
      </c>
      <c r="F69" s="717" t="s">
        <v>1580</v>
      </c>
    </row>
    <row r="70" spans="1:6" ht="18.75" customHeight="1">
      <c r="A70" s="2441"/>
      <c r="B70" s="2442"/>
      <c r="C70" s="2427"/>
      <c r="D70" s="2444"/>
      <c r="E70" s="2445"/>
      <c r="F70" s="719" t="s">
        <v>1581</v>
      </c>
    </row>
    <row r="71" spans="1:6" ht="18.75" customHeight="1">
      <c r="A71" s="2441"/>
      <c r="B71" s="2442"/>
      <c r="C71" s="2427"/>
      <c r="D71" s="2444"/>
      <c r="E71" s="2445"/>
      <c r="F71" s="719" t="s">
        <v>1582</v>
      </c>
    </row>
    <row r="72" spans="1:6" ht="18.75" customHeight="1">
      <c r="A72" s="2441"/>
      <c r="B72" s="2442"/>
      <c r="C72" s="2427"/>
      <c r="D72" s="2444"/>
      <c r="E72" s="2445"/>
      <c r="F72" s="719" t="s">
        <v>1583</v>
      </c>
    </row>
    <row r="73" spans="1:6" ht="18.75" customHeight="1">
      <c r="A73" s="2441"/>
      <c r="B73" s="2442"/>
      <c r="C73" s="2427"/>
      <c r="D73" s="2444"/>
      <c r="E73" s="2445"/>
      <c r="F73" s="719" t="s">
        <v>1584</v>
      </c>
    </row>
    <row r="74" spans="1:6" ht="18.75" customHeight="1">
      <c r="A74" s="2441"/>
      <c r="B74" s="2442"/>
      <c r="C74" s="2427"/>
      <c r="D74" s="2444"/>
      <c r="E74" s="2445"/>
      <c r="F74" s="719" t="s">
        <v>1585</v>
      </c>
    </row>
    <row r="75" spans="1:6" ht="18.75" customHeight="1">
      <c r="A75" s="2441"/>
      <c r="B75" s="2442"/>
      <c r="C75" s="2427"/>
      <c r="D75" s="2444"/>
      <c r="E75" s="2445"/>
      <c r="F75" s="719" t="s">
        <v>1586</v>
      </c>
    </row>
    <row r="76" spans="1:6" ht="18.75" customHeight="1">
      <c r="A76" s="2441"/>
      <c r="B76" s="2442"/>
      <c r="C76" s="2427"/>
      <c r="D76" s="2444"/>
      <c r="E76" s="2445"/>
      <c r="F76" s="719" t="s">
        <v>1587</v>
      </c>
    </row>
    <row r="77" spans="1:6" ht="18.75" customHeight="1">
      <c r="A77" s="2441"/>
      <c r="B77" s="2442"/>
      <c r="C77" s="2427"/>
      <c r="D77" s="2444"/>
      <c r="E77" s="2445"/>
      <c r="F77" s="719" t="s">
        <v>1588</v>
      </c>
    </row>
    <row r="78" spans="1:6" ht="18.75" customHeight="1">
      <c r="A78" s="2441"/>
      <c r="B78" s="2442"/>
      <c r="C78" s="2427"/>
      <c r="D78" s="2444"/>
      <c r="E78" s="2445"/>
      <c r="F78" s="719" t="s">
        <v>1589</v>
      </c>
    </row>
    <row r="79" spans="1:6" ht="18.75" customHeight="1">
      <c r="A79" s="2441"/>
      <c r="B79" s="2442"/>
      <c r="C79" s="2427"/>
      <c r="D79" s="2444"/>
      <c r="E79" s="2445"/>
      <c r="F79" s="719" t="s">
        <v>1590</v>
      </c>
    </row>
    <row r="80" spans="1:6" ht="18.75" customHeight="1">
      <c r="A80" s="2441"/>
      <c r="B80" s="2442"/>
      <c r="C80" s="2427"/>
      <c r="D80" s="2444"/>
      <c r="E80" s="2445"/>
      <c r="F80" s="710" t="s">
        <v>1591</v>
      </c>
    </row>
    <row r="81" spans="1:6" ht="18.75" customHeight="1">
      <c r="A81" s="2441"/>
      <c r="B81" s="2442"/>
      <c r="C81" s="2427"/>
      <c r="D81" s="2444"/>
      <c r="E81" s="2445"/>
      <c r="F81" s="719" t="s">
        <v>1592</v>
      </c>
    </row>
    <row r="82" spans="1:6" ht="18.75" customHeight="1">
      <c r="A82" s="2441"/>
      <c r="B82" s="2442"/>
      <c r="C82" s="2427"/>
      <c r="D82" s="2444"/>
      <c r="E82" s="2445"/>
      <c r="F82" s="719" t="s">
        <v>1593</v>
      </c>
    </row>
    <row r="83" spans="1:6" ht="18.75" customHeight="1">
      <c r="A83" s="2441"/>
      <c r="B83" s="2442"/>
      <c r="C83" s="2427"/>
      <c r="D83" s="2444"/>
      <c r="E83" s="2445"/>
      <c r="F83" s="719" t="s">
        <v>1594</v>
      </c>
    </row>
    <row r="84" spans="1:6" ht="18.75" customHeight="1">
      <c r="A84" s="2441"/>
      <c r="B84" s="2442"/>
      <c r="C84" s="2428"/>
      <c r="D84" s="2417"/>
      <c r="E84" s="2438"/>
      <c r="F84" s="718" t="s">
        <v>1595</v>
      </c>
    </row>
    <row r="85" spans="1:6" ht="18.75" customHeight="1">
      <c r="A85" s="2441"/>
      <c r="B85" s="2442"/>
      <c r="C85" s="2426" t="s">
        <v>1</v>
      </c>
      <c r="D85" s="2446" t="s">
        <v>1596</v>
      </c>
      <c r="E85" s="2437">
        <v>32</v>
      </c>
      <c r="F85" s="717" t="s">
        <v>1597</v>
      </c>
    </row>
    <row r="86" spans="1:6" ht="18.75" customHeight="1">
      <c r="A86" s="2441"/>
      <c r="B86" s="2442"/>
      <c r="C86" s="2427"/>
      <c r="D86" s="2447"/>
      <c r="E86" s="2445"/>
      <c r="F86" s="719" t="s">
        <v>1598</v>
      </c>
    </row>
    <row r="87" spans="1:6" ht="18.75" customHeight="1">
      <c r="A87" s="2441"/>
      <c r="B87" s="2442"/>
      <c r="C87" s="2427"/>
      <c r="D87" s="2447"/>
      <c r="E87" s="2445"/>
      <c r="F87" s="719" t="s">
        <v>1599</v>
      </c>
    </row>
    <row r="88" spans="1:6" ht="18.75" customHeight="1">
      <c r="A88" s="2441"/>
      <c r="B88" s="2442"/>
      <c r="C88" s="2427"/>
      <c r="D88" s="2447"/>
      <c r="E88" s="2445"/>
      <c r="F88" s="719" t="s">
        <v>1600</v>
      </c>
    </row>
    <row r="89" spans="1:6" ht="18.75" customHeight="1">
      <c r="A89" s="2441"/>
      <c r="B89" s="2442"/>
      <c r="C89" s="2427"/>
      <c r="D89" s="2447"/>
      <c r="E89" s="2445"/>
      <c r="F89" s="710" t="s">
        <v>1601</v>
      </c>
    </row>
    <row r="90" spans="1:6" ht="18.75" customHeight="1">
      <c r="A90" s="2441"/>
      <c r="B90" s="2442"/>
      <c r="C90" s="2427"/>
      <c r="D90" s="2447"/>
      <c r="E90" s="2445"/>
      <c r="F90" s="719" t="s">
        <v>1602</v>
      </c>
    </row>
    <row r="91" spans="1:6" ht="18.75" customHeight="1">
      <c r="A91" s="2441"/>
      <c r="B91" s="2442"/>
      <c r="C91" s="2427"/>
      <c r="D91" s="2447"/>
      <c r="E91" s="2445"/>
      <c r="F91" s="719" t="s">
        <v>1603</v>
      </c>
    </row>
    <row r="92" spans="1:6" ht="18.75" customHeight="1">
      <c r="A92" s="2441"/>
      <c r="B92" s="2442"/>
      <c r="C92" s="2428"/>
      <c r="D92" s="2448"/>
      <c r="E92" s="2438"/>
      <c r="F92" s="718" t="s">
        <v>1604</v>
      </c>
    </row>
    <row r="93" spans="1:6" ht="18.75" customHeight="1">
      <c r="A93" s="2441"/>
      <c r="B93" s="2442"/>
      <c r="C93" s="2424" t="s">
        <v>2</v>
      </c>
      <c r="D93" s="2446" t="s">
        <v>1605</v>
      </c>
      <c r="E93" s="2437">
        <v>33</v>
      </c>
      <c r="F93" s="717" t="s">
        <v>1606</v>
      </c>
    </row>
    <row r="94" spans="1:6" ht="18.75" customHeight="1">
      <c r="A94" s="2441"/>
      <c r="B94" s="2442"/>
      <c r="C94" s="2442"/>
      <c r="D94" s="2447"/>
      <c r="E94" s="2445"/>
      <c r="F94" s="719" t="s">
        <v>1607</v>
      </c>
    </row>
    <row r="95" spans="1:6" ht="18.75" customHeight="1">
      <c r="A95" s="2441"/>
      <c r="B95" s="2442"/>
      <c r="C95" s="2442"/>
      <c r="D95" s="2447"/>
      <c r="E95" s="2445"/>
      <c r="F95" s="719" t="s">
        <v>1608</v>
      </c>
    </row>
    <row r="96" spans="1:6" ht="18.75" customHeight="1">
      <c r="A96" s="2441"/>
      <c r="B96" s="2442"/>
      <c r="C96" s="2442"/>
      <c r="D96" s="2447"/>
      <c r="E96" s="2445"/>
      <c r="F96" s="719" t="s">
        <v>1609</v>
      </c>
    </row>
    <row r="97" spans="1:6" ht="18.75" customHeight="1">
      <c r="A97" s="2441"/>
      <c r="B97" s="2442"/>
      <c r="C97" s="2442"/>
      <c r="D97" s="2447"/>
      <c r="E97" s="2445"/>
      <c r="F97" s="719" t="s">
        <v>1610</v>
      </c>
    </row>
    <row r="98" spans="1:6" ht="18.75" customHeight="1">
      <c r="A98" s="2441"/>
      <c r="B98" s="2442"/>
      <c r="C98" s="2442"/>
      <c r="D98" s="2447"/>
      <c r="E98" s="2445"/>
      <c r="F98" s="719" t="s">
        <v>1611</v>
      </c>
    </row>
    <row r="99" spans="1:6" ht="18.75" customHeight="1">
      <c r="A99" s="2441"/>
      <c r="B99" s="2442"/>
      <c r="C99" s="2442"/>
      <c r="D99" s="2447"/>
      <c r="E99" s="2445"/>
      <c r="F99" s="710" t="s">
        <v>1612</v>
      </c>
    </row>
    <row r="100" spans="1:6" ht="18.75" customHeight="1">
      <c r="A100" s="2441"/>
      <c r="B100" s="2443"/>
      <c r="C100" s="2443"/>
      <c r="D100" s="2448"/>
      <c r="E100" s="2438"/>
      <c r="F100" s="718" t="s">
        <v>1595</v>
      </c>
    </row>
    <row r="101" spans="1:6" ht="15" customHeight="1">
      <c r="B101" s="697"/>
      <c r="C101" s="697"/>
      <c r="D101" s="730"/>
      <c r="E101" s="731"/>
    </row>
    <row r="102" spans="1:6" ht="19.5" customHeight="1">
      <c r="A102" s="704" t="s">
        <v>1613</v>
      </c>
      <c r="C102" s="697"/>
      <c r="D102" s="734"/>
      <c r="E102" s="731"/>
    </row>
    <row r="103" spans="1:6" ht="19.5" customHeight="1">
      <c r="A103" s="2452" t="s">
        <v>1471</v>
      </c>
      <c r="B103" s="2453" t="s">
        <v>1480</v>
      </c>
      <c r="C103" s="2454"/>
      <c r="D103" s="2455" t="s">
        <v>1614</v>
      </c>
      <c r="E103" s="2457" t="s">
        <v>1481</v>
      </c>
      <c r="F103" s="2452" t="s">
        <v>1482</v>
      </c>
    </row>
    <row r="104" spans="1:6" ht="19.5" customHeight="1">
      <c r="A104" s="2452"/>
      <c r="B104" s="735"/>
      <c r="C104" s="708" t="s">
        <v>1615</v>
      </c>
      <c r="D104" s="2456"/>
      <c r="E104" s="2458"/>
      <c r="F104" s="2452"/>
    </row>
    <row r="105" spans="1:6" ht="18.75" customHeight="1">
      <c r="A105" s="2441" t="s">
        <v>1551</v>
      </c>
      <c r="B105" s="2459" t="s">
        <v>1489</v>
      </c>
      <c r="C105" s="698" t="s">
        <v>1616</v>
      </c>
      <c r="D105" s="732" t="s">
        <v>1617</v>
      </c>
      <c r="E105" s="727">
        <v>34</v>
      </c>
      <c r="F105" s="729" t="s">
        <v>1618</v>
      </c>
    </row>
    <row r="106" spans="1:6" ht="18.75" customHeight="1">
      <c r="A106" s="2441"/>
      <c r="B106" s="2459"/>
      <c r="C106" s="2424" t="s">
        <v>1619</v>
      </c>
      <c r="D106" s="2416" t="s">
        <v>1620</v>
      </c>
      <c r="E106" s="2437">
        <v>35</v>
      </c>
      <c r="F106" s="736" t="s">
        <v>1621</v>
      </c>
    </row>
    <row r="107" spans="1:6" ht="18.75" customHeight="1">
      <c r="A107" s="2441"/>
      <c r="B107" s="2459"/>
      <c r="C107" s="2443"/>
      <c r="D107" s="2417"/>
      <c r="E107" s="2438"/>
      <c r="F107" s="737" t="s">
        <v>1622</v>
      </c>
    </row>
    <row r="108" spans="1:6" ht="38.25" customHeight="1">
      <c r="A108" s="2441"/>
      <c r="B108" s="2459"/>
      <c r="C108" s="698" t="s">
        <v>1623</v>
      </c>
      <c r="D108" s="732" t="s">
        <v>1624</v>
      </c>
      <c r="E108" s="727">
        <v>36</v>
      </c>
      <c r="F108" s="715" t="s">
        <v>1625</v>
      </c>
    </row>
    <row r="109" spans="1:6" ht="18.75" customHeight="1">
      <c r="A109" s="2441"/>
      <c r="B109" s="2459"/>
      <c r="C109" s="2424" t="s">
        <v>1626</v>
      </c>
      <c r="D109" s="2416" t="s">
        <v>1627</v>
      </c>
      <c r="E109" s="2437">
        <v>37</v>
      </c>
      <c r="F109" s="736" t="s">
        <v>1628</v>
      </c>
    </row>
    <row r="110" spans="1:6" ht="18.75" customHeight="1">
      <c r="A110" s="2441"/>
      <c r="B110" s="2459"/>
      <c r="C110" s="2443"/>
      <c r="D110" s="2417"/>
      <c r="E110" s="2438"/>
      <c r="F110" s="737" t="s">
        <v>1629</v>
      </c>
    </row>
    <row r="111" spans="1:6" ht="18" customHeight="1">
      <c r="A111" s="2441"/>
      <c r="B111" s="2459"/>
      <c r="C111" s="698" t="s">
        <v>1630</v>
      </c>
      <c r="D111" s="732" t="s">
        <v>1631</v>
      </c>
      <c r="E111" s="727">
        <v>38</v>
      </c>
      <c r="F111" s="738" t="s">
        <v>1632</v>
      </c>
    </row>
    <row r="112" spans="1:6" ht="18" customHeight="1">
      <c r="A112" s="2441"/>
      <c r="B112" s="2459" t="s">
        <v>1494</v>
      </c>
      <c r="C112" s="2431" t="s">
        <v>1616</v>
      </c>
      <c r="D112" s="732" t="s">
        <v>1633</v>
      </c>
      <c r="E112" s="727">
        <v>39</v>
      </c>
      <c r="F112" s="729" t="s">
        <v>1634</v>
      </c>
    </row>
    <row r="113" spans="1:6" ht="18" customHeight="1">
      <c r="A113" s="2441"/>
      <c r="B113" s="2459"/>
      <c r="C113" s="2460"/>
      <c r="D113" s="732" t="s">
        <v>1635</v>
      </c>
      <c r="E113" s="727">
        <v>40</v>
      </c>
      <c r="F113" s="739" t="s">
        <v>1636</v>
      </c>
    </row>
    <row r="114" spans="1:6" ht="18" customHeight="1">
      <c r="A114" s="2441"/>
      <c r="B114" s="2459"/>
      <c r="C114" s="2460"/>
      <c r="D114" s="2416" t="s">
        <v>1637</v>
      </c>
      <c r="E114" s="2437">
        <v>41</v>
      </c>
      <c r="F114" s="736" t="s">
        <v>1638</v>
      </c>
    </row>
    <row r="115" spans="1:6" ht="18" customHeight="1">
      <c r="A115" s="2441"/>
      <c r="B115" s="2459"/>
      <c r="C115" s="2460"/>
      <c r="D115" s="2444"/>
      <c r="E115" s="2445"/>
      <c r="F115" s="740" t="s">
        <v>1639</v>
      </c>
    </row>
    <row r="116" spans="1:6" ht="18" customHeight="1">
      <c r="A116" s="2441"/>
      <c r="B116" s="2459"/>
      <c r="C116" s="2460"/>
      <c r="D116" s="2444"/>
      <c r="E116" s="2445"/>
      <c r="F116" s="740" t="s">
        <v>1640</v>
      </c>
    </row>
    <row r="117" spans="1:6" ht="18" customHeight="1">
      <c r="A117" s="2441"/>
      <c r="B117" s="2459"/>
      <c r="C117" s="2460"/>
      <c r="D117" s="2444"/>
      <c r="E117" s="2445"/>
      <c r="F117" s="740" t="s">
        <v>1641</v>
      </c>
    </row>
    <row r="118" spans="1:6" ht="18" customHeight="1">
      <c r="A118" s="2441"/>
      <c r="B118" s="2459"/>
      <c r="C118" s="2432"/>
      <c r="D118" s="2417"/>
      <c r="E118" s="2438"/>
      <c r="F118" s="737" t="s">
        <v>1642</v>
      </c>
    </row>
    <row r="119" spans="1:6" ht="18" customHeight="1">
      <c r="A119" s="2441"/>
      <c r="B119" s="2459"/>
      <c r="C119" s="2431" t="s">
        <v>1643</v>
      </c>
      <c r="D119" s="732" t="s">
        <v>1644</v>
      </c>
      <c r="E119" s="727">
        <v>42</v>
      </c>
      <c r="F119" s="729" t="s">
        <v>1645</v>
      </c>
    </row>
    <row r="120" spans="1:6" ht="18" customHeight="1">
      <c r="A120" s="2441"/>
      <c r="B120" s="2459"/>
      <c r="C120" s="2460"/>
      <c r="D120" s="2416" t="s">
        <v>1646</v>
      </c>
      <c r="E120" s="2437">
        <v>43</v>
      </c>
      <c r="F120" s="736" t="s">
        <v>1647</v>
      </c>
    </row>
    <row r="121" spans="1:6" ht="18" customHeight="1">
      <c r="A121" s="2441"/>
      <c r="B121" s="2459"/>
      <c r="C121" s="2460"/>
      <c r="D121" s="2444"/>
      <c r="E121" s="2445"/>
      <c r="F121" s="741" t="s">
        <v>1648</v>
      </c>
    </row>
    <row r="122" spans="1:6" ht="18" customHeight="1">
      <c r="A122" s="2441"/>
      <c r="B122" s="2459"/>
      <c r="C122" s="2460"/>
      <c r="D122" s="2417"/>
      <c r="E122" s="2438"/>
      <c r="F122" s="737" t="s">
        <v>1649</v>
      </c>
    </row>
    <row r="123" spans="1:6" ht="18" customHeight="1">
      <c r="A123" s="2441"/>
      <c r="B123" s="2459"/>
      <c r="C123" s="2460"/>
      <c r="D123" s="2416" t="s">
        <v>1650</v>
      </c>
      <c r="E123" s="2437">
        <v>44</v>
      </c>
      <c r="F123" s="736" t="s">
        <v>1651</v>
      </c>
    </row>
    <row r="124" spans="1:6" ht="18" customHeight="1">
      <c r="A124" s="2441"/>
      <c r="B124" s="2459"/>
      <c r="C124" s="2460"/>
      <c r="D124" s="2444"/>
      <c r="E124" s="2445"/>
      <c r="F124" s="740" t="s">
        <v>1652</v>
      </c>
    </row>
    <row r="125" spans="1:6" ht="18" customHeight="1">
      <c r="A125" s="2441"/>
      <c r="B125" s="2459"/>
      <c r="C125" s="2460"/>
      <c r="D125" s="2444"/>
      <c r="E125" s="2445"/>
      <c r="F125" s="740" t="s">
        <v>1653</v>
      </c>
    </row>
    <row r="126" spans="1:6" ht="18" customHeight="1">
      <c r="A126" s="2441"/>
      <c r="B126" s="2459"/>
      <c r="C126" s="2460"/>
      <c r="D126" s="2444"/>
      <c r="E126" s="2445"/>
      <c r="F126" s="740" t="s">
        <v>1654</v>
      </c>
    </row>
    <row r="127" spans="1:6" ht="18" customHeight="1">
      <c r="A127" s="2441"/>
      <c r="B127" s="2459"/>
      <c r="C127" s="2432"/>
      <c r="D127" s="2417"/>
      <c r="E127" s="2438"/>
      <c r="F127" s="737" t="s">
        <v>1655</v>
      </c>
    </row>
    <row r="128" spans="1:6" ht="18" customHeight="1">
      <c r="A128" s="2441"/>
      <c r="B128" s="2459"/>
      <c r="C128" s="2431" t="s">
        <v>1623</v>
      </c>
      <c r="D128" s="2416" t="s">
        <v>1656</v>
      </c>
      <c r="E128" s="2437">
        <v>45</v>
      </c>
      <c r="F128" s="736" t="s">
        <v>1657</v>
      </c>
    </row>
    <row r="129" spans="1:6" ht="18" customHeight="1">
      <c r="A129" s="2441"/>
      <c r="B129" s="2459"/>
      <c r="C129" s="2460"/>
      <c r="D129" s="2417"/>
      <c r="E129" s="2438"/>
      <c r="F129" s="739" t="s">
        <v>1658</v>
      </c>
    </row>
    <row r="130" spans="1:6" ht="18" customHeight="1">
      <c r="A130" s="2441"/>
      <c r="B130" s="2459"/>
      <c r="C130" s="2460"/>
      <c r="D130" s="732" t="s">
        <v>1659</v>
      </c>
      <c r="E130" s="727">
        <v>46</v>
      </c>
      <c r="F130" s="729" t="s">
        <v>1660</v>
      </c>
    </row>
    <row r="131" spans="1:6" ht="18" customHeight="1">
      <c r="A131" s="2441"/>
      <c r="B131" s="2459"/>
      <c r="C131" s="2460"/>
      <c r="D131" s="2416" t="s">
        <v>1661</v>
      </c>
      <c r="E131" s="2437">
        <v>47</v>
      </c>
      <c r="F131" s="736" t="s">
        <v>1662</v>
      </c>
    </row>
    <row r="132" spans="1:6" ht="18" customHeight="1">
      <c r="A132" s="2441"/>
      <c r="B132" s="2459"/>
      <c r="C132" s="2460"/>
      <c r="D132" s="2444"/>
      <c r="E132" s="2445"/>
      <c r="F132" s="740" t="s">
        <v>1663</v>
      </c>
    </row>
    <row r="133" spans="1:6" ht="18" customHeight="1">
      <c r="A133" s="2441"/>
      <c r="B133" s="2459"/>
      <c r="C133" s="2432"/>
      <c r="D133" s="2417"/>
      <c r="E133" s="2438"/>
      <c r="F133" s="737" t="s">
        <v>1664</v>
      </c>
    </row>
    <row r="134" spans="1:6" ht="18" customHeight="1">
      <c r="A134" s="2441"/>
      <c r="B134" s="2459"/>
      <c r="C134" s="2431" t="s">
        <v>1626</v>
      </c>
      <c r="D134" s="732" t="s">
        <v>1665</v>
      </c>
      <c r="E134" s="727">
        <v>48</v>
      </c>
      <c r="F134" s="729" t="s">
        <v>1666</v>
      </c>
    </row>
    <row r="135" spans="1:6" ht="18" customHeight="1">
      <c r="A135" s="2441"/>
      <c r="B135" s="2459"/>
      <c r="C135" s="2460"/>
      <c r="D135" s="2416" t="s">
        <v>1667</v>
      </c>
      <c r="E135" s="2437">
        <v>49</v>
      </c>
      <c r="F135" s="736" t="s">
        <v>1668</v>
      </c>
    </row>
    <row r="136" spans="1:6" ht="18" customHeight="1">
      <c r="A136" s="2441"/>
      <c r="B136" s="2459"/>
      <c r="C136" s="2432"/>
      <c r="D136" s="2417"/>
      <c r="E136" s="2438"/>
      <c r="F136" s="737" t="s">
        <v>1669</v>
      </c>
    </row>
    <row r="137" spans="1:6" ht="18" customHeight="1">
      <c r="A137" s="2441"/>
      <c r="B137" s="2459"/>
      <c r="C137" s="712" t="s">
        <v>1630</v>
      </c>
      <c r="D137" s="732" t="s">
        <v>1670</v>
      </c>
      <c r="E137" s="727">
        <v>50</v>
      </c>
      <c r="F137" s="729" t="s">
        <v>1671</v>
      </c>
    </row>
    <row r="138" spans="1:6" ht="18" customHeight="1">
      <c r="A138" s="2441"/>
      <c r="B138" s="2461" t="s">
        <v>1672</v>
      </c>
      <c r="C138" s="2462"/>
      <c r="D138" s="2446" t="s">
        <v>1673</v>
      </c>
      <c r="E138" s="2437">
        <v>51</v>
      </c>
      <c r="F138" s="736" t="s">
        <v>1674</v>
      </c>
    </row>
    <row r="139" spans="1:6" ht="18" customHeight="1">
      <c r="A139" s="2441"/>
      <c r="B139" s="2463"/>
      <c r="C139" s="2464"/>
      <c r="D139" s="2447"/>
      <c r="E139" s="2445"/>
      <c r="F139" s="740" t="s">
        <v>1675</v>
      </c>
    </row>
    <row r="140" spans="1:6" ht="18" customHeight="1">
      <c r="A140" s="2441"/>
      <c r="B140" s="2463"/>
      <c r="C140" s="2464"/>
      <c r="D140" s="2447"/>
      <c r="E140" s="2445"/>
      <c r="F140" s="740" t="s">
        <v>1676</v>
      </c>
    </row>
    <row r="141" spans="1:6" ht="18" customHeight="1">
      <c r="A141" s="2441"/>
      <c r="B141" s="2463"/>
      <c r="C141" s="2464"/>
      <c r="D141" s="2447"/>
      <c r="E141" s="2445"/>
      <c r="F141" s="740" t="s">
        <v>1677</v>
      </c>
    </row>
    <row r="142" spans="1:6" ht="18" customHeight="1">
      <c r="A142" s="2441"/>
      <c r="B142" s="2463"/>
      <c r="C142" s="2464"/>
      <c r="D142" s="2447"/>
      <c r="E142" s="2445"/>
      <c r="F142" s="740" t="s">
        <v>1678</v>
      </c>
    </row>
    <row r="143" spans="1:6" ht="18" customHeight="1">
      <c r="A143" s="2441"/>
      <c r="B143" s="2465"/>
      <c r="C143" s="2466"/>
      <c r="D143" s="2448"/>
      <c r="E143" s="2438"/>
      <c r="F143" s="737" t="s">
        <v>1679</v>
      </c>
    </row>
    <row r="144" spans="1:6" ht="15" customHeight="1">
      <c r="B144" s="697"/>
      <c r="C144" s="697"/>
      <c r="D144" s="730"/>
      <c r="E144" s="731"/>
    </row>
    <row r="145" spans="1:6" ht="19.5" customHeight="1">
      <c r="A145" s="704" t="s">
        <v>1680</v>
      </c>
      <c r="C145" s="742"/>
      <c r="D145" s="730"/>
      <c r="E145" s="731"/>
    </row>
    <row r="146" spans="1:6" ht="19.5" customHeight="1">
      <c r="A146" s="743" t="s">
        <v>1471</v>
      </c>
      <c r="B146" s="2411" t="s">
        <v>1480</v>
      </c>
      <c r="C146" s="2412"/>
      <c r="D146" s="708" t="s">
        <v>1472</v>
      </c>
      <c r="E146" s="709" t="s">
        <v>1481</v>
      </c>
      <c r="F146" s="743" t="s">
        <v>1482</v>
      </c>
    </row>
    <row r="147" spans="1:6" ht="18" customHeight="1">
      <c r="A147" s="2441" t="s">
        <v>1551</v>
      </c>
      <c r="B147" s="2459" t="s">
        <v>1681</v>
      </c>
      <c r="C147" s="2459"/>
      <c r="D147" s="698" t="s">
        <v>1682</v>
      </c>
      <c r="E147" s="727">
        <v>52</v>
      </c>
      <c r="F147" s="729" t="s">
        <v>1683</v>
      </c>
    </row>
    <row r="148" spans="1:6" ht="18" customHeight="1">
      <c r="A148" s="2441"/>
      <c r="B148" s="2459"/>
      <c r="C148" s="2459"/>
      <c r="D148" s="698" t="s">
        <v>1684</v>
      </c>
      <c r="E148" s="727">
        <v>53</v>
      </c>
      <c r="F148" s="729" t="s">
        <v>1685</v>
      </c>
    </row>
    <row r="149" spans="1:6" ht="18" customHeight="1">
      <c r="A149" s="2441"/>
      <c r="B149" s="2459"/>
      <c r="C149" s="2459"/>
      <c r="D149" s="698" t="s">
        <v>1686</v>
      </c>
      <c r="E149" s="727">
        <v>54</v>
      </c>
      <c r="F149" s="729" t="s">
        <v>1687</v>
      </c>
    </row>
    <row r="150" spans="1:6" ht="18" customHeight="1">
      <c r="A150" s="2441"/>
      <c r="B150" s="2459"/>
      <c r="C150" s="2459"/>
      <c r="D150" s="698" t="s">
        <v>1688</v>
      </c>
      <c r="E150" s="727">
        <v>55</v>
      </c>
      <c r="F150" s="729" t="s">
        <v>1689</v>
      </c>
    </row>
    <row r="151" spans="1:6" ht="18" customHeight="1">
      <c r="A151" s="2441"/>
      <c r="B151" s="2459"/>
      <c r="C151" s="2459"/>
      <c r="D151" s="698" t="s">
        <v>1690</v>
      </c>
      <c r="E151" s="727">
        <v>56</v>
      </c>
      <c r="F151" s="729" t="s">
        <v>1691</v>
      </c>
    </row>
    <row r="152" spans="1:6" ht="18" customHeight="1">
      <c r="A152" s="2441"/>
      <c r="B152" s="2459"/>
      <c r="C152" s="2459"/>
      <c r="D152" s="698" t="s">
        <v>1692</v>
      </c>
      <c r="E152" s="727">
        <v>57</v>
      </c>
      <c r="F152" s="729" t="s">
        <v>1693</v>
      </c>
    </row>
    <row r="153" spans="1:6" ht="38.25" customHeight="1">
      <c r="A153" s="2441"/>
      <c r="B153" s="2459"/>
      <c r="C153" s="2459"/>
      <c r="D153" s="698" t="s">
        <v>1694</v>
      </c>
      <c r="E153" s="727">
        <v>58</v>
      </c>
      <c r="F153" s="729" t="s">
        <v>1695</v>
      </c>
    </row>
    <row r="154" spans="1:6" ht="18" customHeight="1">
      <c r="A154" s="2441"/>
      <c r="B154" s="2459"/>
      <c r="C154" s="2459"/>
      <c r="D154" s="698" t="s">
        <v>1696</v>
      </c>
      <c r="E154" s="727">
        <v>59</v>
      </c>
      <c r="F154" s="729" t="s">
        <v>1696</v>
      </c>
    </row>
    <row r="155" spans="1:6" ht="18" customHeight="1">
      <c r="A155" s="2441"/>
      <c r="B155" s="2459"/>
      <c r="C155" s="2459"/>
      <c r="D155" s="698" t="s">
        <v>1697</v>
      </c>
      <c r="E155" s="727">
        <v>60</v>
      </c>
      <c r="F155" s="729" t="s">
        <v>1674</v>
      </c>
    </row>
    <row r="156" spans="1:6" ht="15" customHeight="1">
      <c r="B156" s="697"/>
      <c r="C156" s="697"/>
      <c r="D156" s="730"/>
      <c r="E156" s="731"/>
    </row>
    <row r="157" spans="1:6" ht="19.5" customHeight="1">
      <c r="A157" s="702" t="s">
        <v>1698</v>
      </c>
      <c r="C157" s="697"/>
      <c r="D157" s="730"/>
      <c r="E157" s="731"/>
    </row>
    <row r="158" spans="1:6" ht="8.25" customHeight="1">
      <c r="B158" s="697"/>
      <c r="C158" s="697"/>
      <c r="D158" s="730"/>
      <c r="E158" s="731"/>
    </row>
    <row r="159" spans="1:6" ht="19.5" customHeight="1">
      <c r="A159" s="2452" t="s">
        <v>1471</v>
      </c>
      <c r="B159" s="2453" t="s">
        <v>1480</v>
      </c>
      <c r="C159" s="2454"/>
      <c r="D159" s="2455" t="s">
        <v>1614</v>
      </c>
      <c r="E159" s="2457" t="s">
        <v>1481</v>
      </c>
      <c r="F159" s="2467" t="s">
        <v>1482</v>
      </c>
    </row>
    <row r="160" spans="1:6" ht="19.5" customHeight="1">
      <c r="A160" s="2452"/>
      <c r="B160" s="735"/>
      <c r="C160" s="708" t="s">
        <v>1615</v>
      </c>
      <c r="D160" s="2456"/>
      <c r="E160" s="2458"/>
      <c r="F160" s="2468"/>
    </row>
    <row r="161" spans="1:6" ht="19.5" customHeight="1">
      <c r="A161" s="2469" t="s">
        <v>1699</v>
      </c>
      <c r="B161" s="2424" t="s">
        <v>1494</v>
      </c>
      <c r="C161" s="2431" t="s">
        <v>0</v>
      </c>
      <c r="D161" s="2446" t="s">
        <v>1272</v>
      </c>
      <c r="E161" s="2435">
        <v>61</v>
      </c>
      <c r="F161" s="736" t="s">
        <v>1700</v>
      </c>
    </row>
    <row r="162" spans="1:6" ht="19.5" customHeight="1">
      <c r="A162" s="2469"/>
      <c r="B162" s="2442"/>
      <c r="C162" s="2460"/>
      <c r="D162" s="2447"/>
      <c r="E162" s="2470"/>
      <c r="F162" s="740" t="s">
        <v>1701</v>
      </c>
    </row>
    <row r="163" spans="1:6" ht="19.5" customHeight="1">
      <c r="A163" s="2469"/>
      <c r="B163" s="2442"/>
      <c r="C163" s="2460"/>
      <c r="D163" s="2447"/>
      <c r="E163" s="2470"/>
      <c r="F163" s="740" t="s">
        <v>1702</v>
      </c>
    </row>
    <row r="164" spans="1:6" ht="19.5" customHeight="1">
      <c r="A164" s="2469"/>
      <c r="B164" s="2442"/>
      <c r="C164" s="2460"/>
      <c r="D164" s="2447"/>
      <c r="E164" s="2470"/>
      <c r="F164" s="740" t="s">
        <v>1703</v>
      </c>
    </row>
    <row r="165" spans="1:6" ht="19.5" customHeight="1">
      <c r="A165" s="2469"/>
      <c r="B165" s="2442"/>
      <c r="C165" s="2460"/>
      <c r="D165" s="2447"/>
      <c r="E165" s="2470"/>
      <c r="F165" s="741" t="s">
        <v>1704</v>
      </c>
    </row>
    <row r="166" spans="1:6" ht="19.5" customHeight="1">
      <c r="A166" s="2469"/>
      <c r="B166" s="2442"/>
      <c r="C166" s="2460"/>
      <c r="D166" s="2447"/>
      <c r="E166" s="2470"/>
      <c r="F166" s="740" t="s">
        <v>1705</v>
      </c>
    </row>
    <row r="167" spans="1:6" ht="19.5" customHeight="1">
      <c r="A167" s="2469"/>
      <c r="B167" s="2442"/>
      <c r="C167" s="2460"/>
      <c r="D167" s="2448"/>
      <c r="E167" s="2436"/>
      <c r="F167" s="737" t="s">
        <v>1706</v>
      </c>
    </row>
    <row r="168" spans="1:6" ht="19.5" customHeight="1">
      <c r="A168" s="2469"/>
      <c r="B168" s="2442"/>
      <c r="C168" s="2460"/>
      <c r="D168" s="2416" t="s">
        <v>1707</v>
      </c>
      <c r="E168" s="2435">
        <v>62</v>
      </c>
      <c r="F168" s="736" t="s">
        <v>1708</v>
      </c>
    </row>
    <row r="169" spans="1:6" ht="19.5" customHeight="1">
      <c r="A169" s="2469"/>
      <c r="B169" s="2442"/>
      <c r="C169" s="2460"/>
      <c r="D169" s="2444"/>
      <c r="E169" s="2470"/>
      <c r="F169" s="744" t="s">
        <v>1709</v>
      </c>
    </row>
    <row r="170" spans="1:6" ht="19.5" customHeight="1">
      <c r="A170" s="2469"/>
      <c r="B170" s="2442"/>
      <c r="C170" s="2460"/>
      <c r="D170" s="2444"/>
      <c r="E170" s="2470"/>
      <c r="F170" s="740" t="s">
        <v>1710</v>
      </c>
    </row>
    <row r="171" spans="1:6" ht="19.5" customHeight="1">
      <c r="A171" s="2469"/>
      <c r="B171" s="2442"/>
      <c r="C171" s="2432"/>
      <c r="D171" s="2417"/>
      <c r="E171" s="2436"/>
      <c r="F171" s="737" t="s">
        <v>1711</v>
      </c>
    </row>
    <row r="172" spans="1:6" ht="19.5" customHeight="1">
      <c r="A172" s="2469"/>
      <c r="B172" s="2442"/>
      <c r="C172" s="2431" t="s">
        <v>1</v>
      </c>
      <c r="D172" s="2446" t="s">
        <v>1271</v>
      </c>
      <c r="E172" s="2435">
        <v>63</v>
      </c>
      <c r="F172" s="736" t="s">
        <v>1712</v>
      </c>
    </row>
    <row r="173" spans="1:6" ht="19.5" customHeight="1">
      <c r="A173" s="2469"/>
      <c r="B173" s="2442"/>
      <c r="C173" s="2460"/>
      <c r="D173" s="2447"/>
      <c r="E173" s="2470"/>
      <c r="F173" s="740" t="s">
        <v>1713</v>
      </c>
    </row>
    <row r="174" spans="1:6" ht="19.5" customHeight="1">
      <c r="A174" s="2469"/>
      <c r="B174" s="2442"/>
      <c r="C174" s="2460"/>
      <c r="D174" s="2448"/>
      <c r="E174" s="2436"/>
      <c r="F174" s="739" t="s">
        <v>1714</v>
      </c>
    </row>
    <row r="175" spans="1:6" ht="19.5" customHeight="1">
      <c r="A175" s="2469"/>
      <c r="B175" s="2442"/>
      <c r="C175" s="2460"/>
      <c r="D175" s="2446" t="s">
        <v>1715</v>
      </c>
      <c r="E175" s="2435">
        <v>64</v>
      </c>
      <c r="F175" s="738" t="s">
        <v>1716</v>
      </c>
    </row>
    <row r="176" spans="1:6" ht="19.5" customHeight="1">
      <c r="A176" s="2469"/>
      <c r="B176" s="2442"/>
      <c r="C176" s="2460"/>
      <c r="D176" s="2447"/>
      <c r="E176" s="2470"/>
      <c r="F176" s="740" t="s">
        <v>1717</v>
      </c>
    </row>
    <row r="177" spans="1:6" ht="19.5" customHeight="1">
      <c r="A177" s="2469"/>
      <c r="B177" s="2442"/>
      <c r="C177" s="2432"/>
      <c r="D177" s="2448"/>
      <c r="E177" s="2436"/>
      <c r="F177" s="737" t="s">
        <v>1718</v>
      </c>
    </row>
    <row r="178" spans="1:6" ht="19.5" customHeight="1">
      <c r="A178" s="2469"/>
      <c r="B178" s="2442"/>
      <c r="C178" s="2431" t="s">
        <v>2</v>
      </c>
      <c r="D178" s="2446" t="s">
        <v>1719</v>
      </c>
      <c r="E178" s="2435">
        <v>65</v>
      </c>
      <c r="F178" s="736" t="s">
        <v>1720</v>
      </c>
    </row>
    <row r="179" spans="1:6" ht="19.5" customHeight="1">
      <c r="A179" s="2469"/>
      <c r="B179" s="2442"/>
      <c r="C179" s="2460"/>
      <c r="D179" s="2447"/>
      <c r="E179" s="2470"/>
      <c r="F179" s="744" t="s">
        <v>1721</v>
      </c>
    </row>
    <row r="180" spans="1:6" ht="19.5" customHeight="1">
      <c r="A180" s="2469"/>
      <c r="B180" s="2442"/>
      <c r="C180" s="2460"/>
      <c r="D180" s="2447"/>
      <c r="E180" s="2470"/>
      <c r="F180" s="740" t="s">
        <v>1722</v>
      </c>
    </row>
    <row r="181" spans="1:6" ht="19.5" customHeight="1">
      <c r="A181" s="2469"/>
      <c r="B181" s="2442"/>
      <c r="C181" s="2460"/>
      <c r="D181" s="2447"/>
      <c r="E181" s="2470"/>
      <c r="F181" s="740" t="s">
        <v>1723</v>
      </c>
    </row>
    <row r="182" spans="1:6" ht="19.5" customHeight="1">
      <c r="A182" s="2469"/>
      <c r="B182" s="2442"/>
      <c r="C182" s="2460"/>
      <c r="D182" s="2448"/>
      <c r="E182" s="2436"/>
      <c r="F182" s="737" t="s">
        <v>1706</v>
      </c>
    </row>
    <row r="183" spans="1:6" ht="19.5" customHeight="1">
      <c r="A183" s="2469"/>
      <c r="B183" s="2442"/>
      <c r="C183" s="2460"/>
      <c r="D183" s="2446" t="s">
        <v>1724</v>
      </c>
      <c r="E183" s="2435">
        <v>66</v>
      </c>
      <c r="F183" s="736" t="s">
        <v>1725</v>
      </c>
    </row>
    <row r="184" spans="1:6" ht="19.5" customHeight="1">
      <c r="A184" s="2469"/>
      <c r="B184" s="2443"/>
      <c r="C184" s="2432"/>
      <c r="D184" s="2448"/>
      <c r="E184" s="2436"/>
      <c r="F184" s="737" t="s">
        <v>1711</v>
      </c>
    </row>
    <row r="187" spans="1:6" ht="18.75">
      <c r="A187" s="703" t="s">
        <v>1726</v>
      </c>
    </row>
  </sheetData>
  <mergeCells count="117">
    <mergeCell ref="F159:F160"/>
    <mergeCell ref="A161:A184"/>
    <mergeCell ref="B161:B184"/>
    <mergeCell ref="C161:C171"/>
    <mergeCell ref="D161:D167"/>
    <mergeCell ref="E161:E167"/>
    <mergeCell ref="D168:D171"/>
    <mergeCell ref="E168:E171"/>
    <mergeCell ref="C172:C177"/>
    <mergeCell ref="D172:D174"/>
    <mergeCell ref="E172:E174"/>
    <mergeCell ref="D175:D177"/>
    <mergeCell ref="E175:E177"/>
    <mergeCell ref="C178:C184"/>
    <mergeCell ref="D178:D182"/>
    <mergeCell ref="E178:E182"/>
    <mergeCell ref="D183:D184"/>
    <mergeCell ref="E183:E184"/>
    <mergeCell ref="C119:C127"/>
    <mergeCell ref="D120:D122"/>
    <mergeCell ref="E120:E122"/>
    <mergeCell ref="B146:C146"/>
    <mergeCell ref="A147:A155"/>
    <mergeCell ref="B147:C155"/>
    <mergeCell ref="A159:A160"/>
    <mergeCell ref="B159:C159"/>
    <mergeCell ref="D159:D160"/>
    <mergeCell ref="C134:C136"/>
    <mergeCell ref="D135:D136"/>
    <mergeCell ref="E135:E136"/>
    <mergeCell ref="B138:C143"/>
    <mergeCell ref="D138:D143"/>
    <mergeCell ref="E138:E143"/>
    <mergeCell ref="B112:B137"/>
    <mergeCell ref="E159:E160"/>
    <mergeCell ref="C69:C84"/>
    <mergeCell ref="A103:A104"/>
    <mergeCell ref="B103:C103"/>
    <mergeCell ref="D103:D104"/>
    <mergeCell ref="E103:E104"/>
    <mergeCell ref="F103:F104"/>
    <mergeCell ref="A105:A143"/>
    <mergeCell ref="B105:B111"/>
    <mergeCell ref="C106:C107"/>
    <mergeCell ref="D106:D107"/>
    <mergeCell ref="E106:E107"/>
    <mergeCell ref="D123:D127"/>
    <mergeCell ref="E123:E127"/>
    <mergeCell ref="C128:C133"/>
    <mergeCell ref="D128:D129"/>
    <mergeCell ref="E128:E129"/>
    <mergeCell ref="D131:D133"/>
    <mergeCell ref="E131:E133"/>
    <mergeCell ref="C109:C110"/>
    <mergeCell ref="D109:D110"/>
    <mergeCell ref="E109:E110"/>
    <mergeCell ref="C112:C118"/>
    <mergeCell ref="D114:D118"/>
    <mergeCell ref="E114:E118"/>
    <mergeCell ref="B38:C38"/>
    <mergeCell ref="A39:A45"/>
    <mergeCell ref="B39:C45"/>
    <mergeCell ref="B49:C49"/>
    <mergeCell ref="A50:A100"/>
    <mergeCell ref="B50:B58"/>
    <mergeCell ref="C50:C57"/>
    <mergeCell ref="D69:D84"/>
    <mergeCell ref="E69:E84"/>
    <mergeCell ref="C85:C92"/>
    <mergeCell ref="D85:D92"/>
    <mergeCell ref="E85:E92"/>
    <mergeCell ref="C93:C100"/>
    <mergeCell ref="D93:D100"/>
    <mergeCell ref="E93:E100"/>
    <mergeCell ref="D56:D57"/>
    <mergeCell ref="E56:E57"/>
    <mergeCell ref="B59:C61"/>
    <mergeCell ref="D59:D61"/>
    <mergeCell ref="E59:E61"/>
    <mergeCell ref="B62:B100"/>
    <mergeCell ref="C62:C68"/>
    <mergeCell ref="D62:D68"/>
    <mergeCell ref="E62:E68"/>
    <mergeCell ref="E18:E19"/>
    <mergeCell ref="D20:D21"/>
    <mergeCell ref="E20:E21"/>
    <mergeCell ref="D22:D24"/>
    <mergeCell ref="D50:D51"/>
    <mergeCell ref="E50:E51"/>
    <mergeCell ref="D52:D53"/>
    <mergeCell ref="E52:E53"/>
    <mergeCell ref="D54:D55"/>
    <mergeCell ref="E54:E55"/>
    <mergeCell ref="A1:F1"/>
    <mergeCell ref="B8:C8"/>
    <mergeCell ref="A9:A35"/>
    <mergeCell ref="B9:B11"/>
    <mergeCell ref="C9:C10"/>
    <mergeCell ref="D9:D10"/>
    <mergeCell ref="E9:E10"/>
    <mergeCell ref="B12:C12"/>
    <mergeCell ref="B13:B35"/>
    <mergeCell ref="C13:C17"/>
    <mergeCell ref="E22:E24"/>
    <mergeCell ref="C25:C27"/>
    <mergeCell ref="C28:C33"/>
    <mergeCell ref="D30:D33"/>
    <mergeCell ref="E30:E33"/>
    <mergeCell ref="C34:C35"/>
    <mergeCell ref="D34:D35"/>
    <mergeCell ref="E34:E35"/>
    <mergeCell ref="D14:D15"/>
    <mergeCell ref="E14:E15"/>
    <mergeCell ref="D16:D17"/>
    <mergeCell ref="E16:E17"/>
    <mergeCell ref="C18:C24"/>
    <mergeCell ref="D18:D19"/>
  </mergeCells>
  <phoneticPr fontId="3"/>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7E6EC-57CA-4550-8A1D-3BE7D376A758}">
  <sheetPr>
    <tabColor theme="0" tint="-0.499984740745262"/>
  </sheetPr>
  <dimension ref="A1:O54"/>
  <sheetViews>
    <sheetView showGridLines="0" showZeros="0" zoomScale="126" zoomScaleNormal="100" zoomScaleSheetLayoutView="70" workbookViewId="0">
      <selection activeCell="H29" sqref="H29"/>
    </sheetView>
  </sheetViews>
  <sheetFormatPr defaultColWidth="9" defaultRowHeight="16.5"/>
  <cols>
    <col min="1" max="1" width="1.25" style="456" customWidth="1"/>
    <col min="2" max="2" width="6.375" style="456" customWidth="1"/>
    <col min="3" max="3" width="11.375" style="545" customWidth="1"/>
    <col min="4" max="4" width="16.625" style="456" customWidth="1"/>
    <col min="5" max="5" width="15.875" style="456" customWidth="1"/>
    <col min="6" max="6" width="7.25" style="456" customWidth="1"/>
    <col min="7" max="8" width="12.75" style="456" customWidth="1"/>
    <col min="9" max="9" width="14.875" style="456" customWidth="1"/>
    <col min="10" max="10" width="6.75" style="456" customWidth="1"/>
    <col min="11" max="11" width="9.875" style="456" customWidth="1"/>
    <col min="12" max="12" width="11.125" style="456" customWidth="1"/>
    <col min="13" max="13" width="8.25" style="456" customWidth="1"/>
    <col min="14" max="14" width="1.25" style="456" customWidth="1"/>
    <col min="15" max="15" width="9" style="456"/>
    <col min="16" max="19" width="16.25" style="456" customWidth="1"/>
    <col min="20" max="16384" width="9" style="456"/>
  </cols>
  <sheetData>
    <row r="1" spans="2:13" ht="19.5">
      <c r="B1" s="544" t="s">
        <v>1355</v>
      </c>
    </row>
    <row r="2" spans="2:13" s="453" customFormat="1" ht="23.25" customHeight="1">
      <c r="B2" s="451" t="s">
        <v>1356</v>
      </c>
      <c r="C2" s="546"/>
      <c r="D2" s="452"/>
      <c r="E2" s="452"/>
      <c r="F2" s="452"/>
      <c r="G2" s="452"/>
      <c r="H2" s="452"/>
      <c r="J2" s="454"/>
      <c r="M2" s="547" t="s">
        <v>1357</v>
      </c>
    </row>
    <row r="3" spans="2:13" s="453" customFormat="1" ht="18.75" customHeight="1">
      <c r="D3" s="548"/>
      <c r="E3" s="549" t="s">
        <v>1358</v>
      </c>
      <c r="F3" s="455" t="s">
        <v>1359</v>
      </c>
      <c r="G3" s="455"/>
      <c r="H3" s="455"/>
      <c r="J3" s="454" t="s">
        <v>1253</v>
      </c>
      <c r="K3" s="2473"/>
      <c r="L3" s="2473"/>
      <c r="M3" s="2473"/>
    </row>
    <row r="4" spans="2:13" s="453" customFormat="1" ht="15" customHeight="1">
      <c r="B4" s="2474" t="s">
        <v>1360</v>
      </c>
      <c r="C4" s="2474"/>
      <c r="D4" s="2474"/>
      <c r="E4" s="2474"/>
      <c r="F4" s="2474"/>
      <c r="G4" s="2474"/>
      <c r="H4" s="2474"/>
      <c r="I4" s="2474"/>
      <c r="J4" s="2474"/>
      <c r="K4" s="2474"/>
      <c r="L4" s="2474"/>
      <c r="M4" s="2474"/>
    </row>
    <row r="5" spans="2:13" s="453" customFormat="1" ht="27" customHeight="1">
      <c r="B5" s="2360" t="s">
        <v>1361</v>
      </c>
      <c r="C5" s="2360"/>
      <c r="D5" s="2360"/>
      <c r="E5" s="2360"/>
      <c r="F5" s="2360"/>
      <c r="G5" s="2360"/>
      <c r="H5" s="2360"/>
      <c r="I5" s="2360"/>
      <c r="J5" s="2360"/>
      <c r="K5" s="2360"/>
      <c r="L5" s="2360"/>
      <c r="M5" s="2360"/>
    </row>
    <row r="6" spans="2:13" s="453" customFormat="1" ht="32.450000000000003" customHeight="1">
      <c r="B6" s="2360" t="s">
        <v>1362</v>
      </c>
      <c r="C6" s="2360"/>
      <c r="D6" s="2360"/>
      <c r="E6" s="2360"/>
      <c r="F6" s="2360"/>
      <c r="G6" s="2360"/>
      <c r="H6" s="2360"/>
      <c r="I6" s="2360"/>
      <c r="J6" s="2360"/>
      <c r="K6" s="2360"/>
      <c r="L6" s="2360"/>
      <c r="M6" s="2360"/>
    </row>
    <row r="7" spans="2:13" s="453" customFormat="1" ht="28.5" customHeight="1">
      <c r="B7" s="2360" t="s">
        <v>1363</v>
      </c>
      <c r="C7" s="2360"/>
      <c r="D7" s="2360"/>
      <c r="E7" s="2360"/>
      <c r="F7" s="2360"/>
      <c r="G7" s="2360"/>
      <c r="H7" s="2360"/>
      <c r="I7" s="2360"/>
      <c r="J7" s="2360"/>
      <c r="K7" s="2360"/>
      <c r="L7" s="2360"/>
      <c r="M7" s="2360"/>
    </row>
    <row r="8" spans="2:13" ht="36" customHeight="1">
      <c r="B8" s="550" t="s">
        <v>1364</v>
      </c>
      <c r="C8" s="551" t="s">
        <v>1365</v>
      </c>
      <c r="D8" s="2475" t="s">
        <v>1255</v>
      </c>
      <c r="E8" s="2476"/>
      <c r="F8" s="1176" t="s">
        <v>1239</v>
      </c>
      <c r="G8" s="553" t="s">
        <v>1366</v>
      </c>
      <c r="H8" s="551" t="s">
        <v>1258</v>
      </c>
      <c r="I8" s="554" t="s">
        <v>1259</v>
      </c>
      <c r="J8" s="555" t="s">
        <v>2559</v>
      </c>
      <c r="K8" s="556" t="s">
        <v>1367</v>
      </c>
      <c r="L8" s="557" t="s">
        <v>1180</v>
      </c>
      <c r="M8" s="558" t="s">
        <v>1368</v>
      </c>
    </row>
    <row r="9" spans="2:13" ht="19.5" customHeight="1">
      <c r="B9" s="559"/>
      <c r="C9" s="560"/>
      <c r="D9" s="2477"/>
      <c r="E9" s="2478"/>
      <c r="F9" s="567"/>
      <c r="G9" s="1173"/>
      <c r="H9" s="561"/>
      <c r="I9" s="562">
        <f>G9-H9</f>
        <v>0</v>
      </c>
      <c r="J9" s="563"/>
      <c r="K9" s="564"/>
      <c r="L9" s="565"/>
      <c r="M9" s="566"/>
    </row>
    <row r="10" spans="2:13" ht="19.5" customHeight="1">
      <c r="B10" s="559"/>
      <c r="C10" s="560"/>
      <c r="D10" s="2471"/>
      <c r="E10" s="2472"/>
      <c r="F10" s="567"/>
      <c r="G10" s="1174"/>
      <c r="H10" s="568"/>
      <c r="I10" s="562">
        <f t="shared" ref="I10:I27" ca="1" si="0">IF((OFFSET(I10,-1,0)+G10-H10)&gt;=0,OFFSET(I10,-1,0)+G10-H10,"")</f>
        <v>0</v>
      </c>
      <c r="J10" s="569"/>
      <c r="K10" s="570"/>
      <c r="L10" s="571"/>
      <c r="M10" s="566"/>
    </row>
    <row r="11" spans="2:13" ht="19.5" customHeight="1">
      <c r="B11" s="572"/>
      <c r="C11" s="560"/>
      <c r="D11" s="2471"/>
      <c r="E11" s="2472"/>
      <c r="F11" s="567"/>
      <c r="G11" s="1174"/>
      <c r="H11" s="568"/>
      <c r="I11" s="573">
        <f ca="1">IF((OFFSET(I11,-1,0)+G11-H11)&gt;=0,OFFSET(I11,-1,0)+G11-H11,"")</f>
        <v>0</v>
      </c>
      <c r="J11" s="569"/>
      <c r="K11" s="570"/>
      <c r="L11" s="571"/>
      <c r="M11" s="566"/>
    </row>
    <row r="12" spans="2:13" ht="19.5" customHeight="1">
      <c r="B12" s="572"/>
      <c r="C12" s="560"/>
      <c r="D12" s="2471"/>
      <c r="E12" s="2472"/>
      <c r="F12" s="567"/>
      <c r="G12" s="1174"/>
      <c r="H12" s="568"/>
      <c r="I12" s="562">
        <f ca="1">IF((OFFSET(I12,-1,0)+G12-H12)&gt;=0,OFFSET(I12,-1,0)+G12-H12,"")</f>
        <v>0</v>
      </c>
      <c r="J12" s="569"/>
      <c r="K12" s="570"/>
      <c r="L12" s="571"/>
      <c r="M12" s="566"/>
    </row>
    <row r="13" spans="2:13" ht="19.5" customHeight="1">
      <c r="B13" s="572"/>
      <c r="C13" s="560"/>
      <c r="D13" s="2471"/>
      <c r="E13" s="2472"/>
      <c r="F13" s="567"/>
      <c r="G13" s="1173"/>
      <c r="H13" s="561"/>
      <c r="I13" s="562">
        <f t="shared" ca="1" si="0"/>
        <v>0</v>
      </c>
      <c r="J13" s="569"/>
      <c r="K13" s="570"/>
      <c r="L13" s="571"/>
      <c r="M13" s="566"/>
    </row>
    <row r="14" spans="2:13" ht="19.5" customHeight="1">
      <c r="B14" s="572"/>
      <c r="C14" s="560"/>
      <c r="D14" s="2471"/>
      <c r="E14" s="2472"/>
      <c r="F14" s="567"/>
      <c r="G14" s="1174"/>
      <c r="H14" s="568"/>
      <c r="I14" s="562">
        <f t="shared" ca="1" si="0"/>
        <v>0</v>
      </c>
      <c r="J14" s="569"/>
      <c r="K14" s="570"/>
      <c r="L14" s="571"/>
      <c r="M14" s="566"/>
    </row>
    <row r="15" spans="2:13" ht="19.5" customHeight="1">
      <c r="B15" s="574"/>
      <c r="C15" s="560"/>
      <c r="D15" s="2479"/>
      <c r="E15" s="2480"/>
      <c r="F15" s="567"/>
      <c r="G15" s="1175"/>
      <c r="H15" s="575"/>
      <c r="I15" s="576">
        <f ca="1">IF((OFFSET(I15,-1,0)+G15-H15)&gt;=0,OFFSET(I15,-1,0)+G15-H15,"")</f>
        <v>0</v>
      </c>
      <c r="J15" s="577"/>
      <c r="K15" s="578"/>
      <c r="L15" s="579"/>
      <c r="M15" s="566"/>
    </row>
    <row r="16" spans="2:13" ht="19.5" customHeight="1">
      <c r="B16" s="572"/>
      <c r="C16" s="560"/>
      <c r="D16" s="2481"/>
      <c r="E16" s="2482"/>
      <c r="F16" s="567"/>
      <c r="G16" s="1174"/>
      <c r="H16" s="568"/>
      <c r="I16" s="562">
        <f t="shared" ca="1" si="0"/>
        <v>0</v>
      </c>
      <c r="J16" s="569"/>
      <c r="K16" s="570"/>
      <c r="L16" s="571"/>
      <c r="M16" s="566"/>
    </row>
    <row r="17" spans="1:15" ht="19.5" customHeight="1">
      <c r="B17" s="572"/>
      <c r="C17" s="560"/>
      <c r="D17" s="2471"/>
      <c r="E17" s="2472"/>
      <c r="F17" s="567"/>
      <c r="G17" s="1174"/>
      <c r="H17" s="568"/>
      <c r="I17" s="562">
        <f t="shared" ca="1" si="0"/>
        <v>0</v>
      </c>
      <c r="J17" s="569"/>
      <c r="K17" s="570"/>
      <c r="L17" s="571"/>
      <c r="M17" s="566"/>
    </row>
    <row r="18" spans="1:15" ht="19.5" customHeight="1">
      <c r="B18" s="572"/>
      <c r="C18" s="560"/>
      <c r="D18" s="2471"/>
      <c r="E18" s="2472"/>
      <c r="F18" s="567"/>
      <c r="G18" s="1174"/>
      <c r="H18" s="568"/>
      <c r="I18" s="562">
        <f ca="1">IF((OFFSET(I18,-1,0)+G18-H18)&gt;=0,OFFSET(I18,-1,0)+G18-H18,"")</f>
        <v>0</v>
      </c>
      <c r="J18" s="569"/>
      <c r="K18" s="570"/>
      <c r="L18" s="571"/>
      <c r="M18" s="566"/>
    </row>
    <row r="19" spans="1:15" ht="19.5" customHeight="1">
      <c r="B19" s="572"/>
      <c r="C19" s="560"/>
      <c r="D19" s="2471"/>
      <c r="E19" s="2472"/>
      <c r="F19" s="567"/>
      <c r="G19" s="1174"/>
      <c r="H19" s="568"/>
      <c r="I19" s="562">
        <f t="shared" ca="1" si="0"/>
        <v>0</v>
      </c>
      <c r="J19" s="569"/>
      <c r="K19" s="570"/>
      <c r="L19" s="571"/>
      <c r="M19" s="566"/>
    </row>
    <row r="20" spans="1:15" ht="19.5" customHeight="1">
      <c r="B20" s="572"/>
      <c r="C20" s="560"/>
      <c r="D20" s="2471"/>
      <c r="E20" s="2472"/>
      <c r="F20" s="567"/>
      <c r="G20" s="1174"/>
      <c r="H20" s="568"/>
      <c r="I20" s="562">
        <f t="shared" ca="1" si="0"/>
        <v>0</v>
      </c>
      <c r="J20" s="569"/>
      <c r="K20" s="570"/>
      <c r="L20" s="571"/>
      <c r="M20" s="566"/>
    </row>
    <row r="21" spans="1:15" ht="19.5" customHeight="1">
      <c r="B21" s="572"/>
      <c r="C21" s="560"/>
      <c r="D21" s="2471"/>
      <c r="E21" s="2472"/>
      <c r="F21" s="567"/>
      <c r="G21" s="1174"/>
      <c r="H21" s="568"/>
      <c r="I21" s="562">
        <f ca="1">IF((OFFSET(I21,-1,0)+G21-H21)&gt;=0,OFFSET(I21,-1,0)+G21-H21,"")</f>
        <v>0</v>
      </c>
      <c r="J21" s="569"/>
      <c r="K21" s="570"/>
      <c r="L21" s="571"/>
      <c r="M21" s="566"/>
    </row>
    <row r="22" spans="1:15" ht="19.5" customHeight="1">
      <c r="B22" s="572"/>
      <c r="C22" s="560"/>
      <c r="D22" s="2471"/>
      <c r="E22" s="2472"/>
      <c r="F22" s="567"/>
      <c r="G22" s="1174"/>
      <c r="H22" s="568"/>
      <c r="I22" s="562">
        <f ca="1">IF((OFFSET(I22,-1,0)+G22-H22)&gt;=0,OFFSET(I22,-1,0)+G22-H22,"")</f>
        <v>0</v>
      </c>
      <c r="J22" s="569"/>
      <c r="K22" s="570"/>
      <c r="L22" s="571"/>
      <c r="M22" s="566"/>
    </row>
    <row r="23" spans="1:15" ht="19.5" customHeight="1">
      <c r="B23" s="572"/>
      <c r="C23" s="560"/>
      <c r="D23" s="2471"/>
      <c r="E23" s="2472"/>
      <c r="F23" s="567"/>
      <c r="G23" s="1174"/>
      <c r="H23" s="568"/>
      <c r="I23" s="562">
        <f ca="1">IF((OFFSET(I23,-1,0)+G23-H23)&gt;=0,OFFSET(I23,-1,0)+G23-H23,"")</f>
        <v>0</v>
      </c>
      <c r="J23" s="569"/>
      <c r="K23" s="570"/>
      <c r="L23" s="571"/>
      <c r="M23" s="566"/>
    </row>
    <row r="24" spans="1:15" ht="19.5" customHeight="1">
      <c r="B24" s="572"/>
      <c r="C24" s="560"/>
      <c r="D24" s="2471"/>
      <c r="E24" s="2472"/>
      <c r="F24" s="567"/>
      <c r="G24" s="1174"/>
      <c r="H24" s="568"/>
      <c r="I24" s="562">
        <f ca="1">IF((OFFSET(I24,-1,0)+G24-H24)&gt;=0,OFFSET(I24,-1,0)+G24-H24,"")</f>
        <v>0</v>
      </c>
      <c r="J24" s="569"/>
      <c r="K24" s="570"/>
      <c r="L24" s="571"/>
      <c r="M24" s="566"/>
    </row>
    <row r="25" spans="1:15" ht="19.5" customHeight="1">
      <c r="B25" s="572"/>
      <c r="C25" s="560"/>
      <c r="D25" s="2471"/>
      <c r="E25" s="2472"/>
      <c r="F25" s="567"/>
      <c r="G25" s="1174"/>
      <c r="H25" s="568"/>
      <c r="I25" s="562">
        <f t="shared" ca="1" si="0"/>
        <v>0</v>
      </c>
      <c r="J25" s="569"/>
      <c r="K25" s="570"/>
      <c r="L25" s="571"/>
      <c r="M25" s="566"/>
    </row>
    <row r="26" spans="1:15" ht="19.5" customHeight="1">
      <c r="B26" s="572"/>
      <c r="C26" s="560"/>
      <c r="D26" s="2471"/>
      <c r="E26" s="2472"/>
      <c r="F26" s="567"/>
      <c r="G26" s="1174"/>
      <c r="H26" s="568"/>
      <c r="I26" s="562">
        <f t="shared" ca="1" si="0"/>
        <v>0</v>
      </c>
      <c r="J26" s="569"/>
      <c r="K26" s="570"/>
      <c r="L26" s="571"/>
      <c r="M26" s="566"/>
    </row>
    <row r="27" spans="1:15" ht="19.5" customHeight="1">
      <c r="B27" s="572"/>
      <c r="C27" s="560"/>
      <c r="D27" s="2471"/>
      <c r="E27" s="2472"/>
      <c r="F27" s="567"/>
      <c r="G27" s="1174"/>
      <c r="H27" s="568"/>
      <c r="I27" s="562">
        <f t="shared" ca="1" si="0"/>
        <v>0</v>
      </c>
      <c r="J27" s="569"/>
      <c r="K27" s="570"/>
      <c r="L27" s="571"/>
      <c r="M27" s="566"/>
    </row>
    <row r="28" spans="1:15" ht="16.5" customHeight="1" thickBot="1">
      <c r="B28" s="580"/>
      <c r="C28" s="581"/>
      <c r="D28" s="582" t="s">
        <v>1369</v>
      </c>
      <c r="E28" s="583"/>
      <c r="F28" s="584"/>
      <c r="G28" s="585"/>
      <c r="H28" s="586"/>
      <c r="I28" s="587"/>
      <c r="J28" s="588"/>
      <c r="K28" s="589"/>
      <c r="L28" s="590"/>
      <c r="M28" s="591"/>
    </row>
    <row r="29" spans="1:15" ht="19.5" customHeight="1" thickTop="1">
      <c r="B29" s="2486" t="s">
        <v>1317</v>
      </c>
      <c r="C29" s="2487"/>
      <c r="D29" s="2487"/>
      <c r="E29" s="2487"/>
      <c r="F29" s="2488"/>
      <c r="G29" s="592" t="str">
        <f ca="1">IF(SUM(G9:OFFSET(G29,-1,0))&gt;0,SUM(G9:OFFSET(G29,-1,0)),"")</f>
        <v/>
      </c>
      <c r="H29" s="593" t="str">
        <f ca="1">IF(SUM(H9:OFFSET(H29,-1,0))&gt;0,SUM(H9:OFFSET(H29,-1,0)),"")</f>
        <v/>
      </c>
      <c r="I29" s="594" t="str">
        <f ca="1">IFERROR(SUM(G29-H29),"")</f>
        <v/>
      </c>
      <c r="J29" s="595"/>
      <c r="K29" s="596"/>
      <c r="L29" s="597"/>
      <c r="M29" s="598"/>
    </row>
    <row r="30" spans="1:15" ht="18.75" customHeight="1">
      <c r="B30" s="462" t="s">
        <v>1292</v>
      </c>
      <c r="C30" s="599"/>
      <c r="D30" s="463"/>
      <c r="E30" s="463"/>
      <c r="F30" s="464"/>
      <c r="G30" s="464"/>
      <c r="H30" s="465"/>
      <c r="I30" s="466"/>
      <c r="J30" s="466"/>
      <c r="K30" s="466"/>
    </row>
    <row r="31" spans="1:15" ht="14.25" customHeight="1">
      <c r="B31" s="467"/>
      <c r="C31" s="467"/>
      <c r="D31" s="467"/>
      <c r="E31" s="467"/>
      <c r="F31" s="467"/>
      <c r="G31" s="467"/>
      <c r="H31" s="467"/>
      <c r="I31" s="467"/>
      <c r="J31" s="467"/>
      <c r="K31" s="467"/>
    </row>
    <row r="32" spans="1:15" s="475" customFormat="1" ht="19.5" customHeight="1">
      <c r="A32" s="474"/>
      <c r="B32" s="600" t="s">
        <v>1306</v>
      </c>
      <c r="C32" s="601">
        <v>1</v>
      </c>
      <c r="D32" s="2489" t="s">
        <v>1370</v>
      </c>
      <c r="E32" s="2489"/>
      <c r="F32" s="456"/>
      <c r="G32" s="468" t="s">
        <v>1306</v>
      </c>
      <c r="H32" s="602">
        <v>2</v>
      </c>
      <c r="I32" s="603" t="s">
        <v>1371</v>
      </c>
      <c r="J32" s="456"/>
      <c r="K32" s="604" t="s">
        <v>1372</v>
      </c>
      <c r="L32" s="520"/>
      <c r="N32" s="474"/>
      <c r="O32" s="605"/>
    </row>
    <row r="33" spans="1:15" s="475" customFormat="1" ht="19.5" customHeight="1">
      <c r="A33" s="474"/>
      <c r="B33" s="2490" t="s">
        <v>1307</v>
      </c>
      <c r="C33" s="2490"/>
      <c r="D33" s="2491" t="s">
        <v>1295</v>
      </c>
      <c r="E33" s="2492"/>
      <c r="F33" s="606"/>
      <c r="G33" s="2490" t="s">
        <v>1307</v>
      </c>
      <c r="H33" s="2490"/>
      <c r="I33" s="2491" t="s">
        <v>1295</v>
      </c>
      <c r="J33" s="2493"/>
      <c r="K33" s="2492"/>
      <c r="L33" s="512"/>
      <c r="N33" s="474"/>
    </row>
    <row r="34" spans="1:15" s="475" customFormat="1" ht="19.5" customHeight="1">
      <c r="A34" s="474"/>
      <c r="B34" s="2490"/>
      <c r="C34" s="2490"/>
      <c r="D34" s="607" t="s">
        <v>1313</v>
      </c>
      <c r="E34" s="608" t="s">
        <v>1312</v>
      </c>
      <c r="F34" s="606"/>
      <c r="G34" s="2490"/>
      <c r="H34" s="2490"/>
      <c r="I34" s="607" t="s">
        <v>1313</v>
      </c>
      <c r="J34" s="2494" t="s">
        <v>1312</v>
      </c>
      <c r="K34" s="2495"/>
      <c r="L34" s="512"/>
      <c r="N34" s="474"/>
    </row>
    <row r="35" spans="1:15" s="475" customFormat="1" ht="19.5" customHeight="1">
      <c r="A35" s="474"/>
      <c r="B35" s="2483" t="s">
        <v>1373</v>
      </c>
      <c r="C35" s="2483"/>
      <c r="D35" s="609">
        <f>SUMIFS($G$9:$G$28,$C$9:$C$28,B35,$F$9:$F$28,$C$32)</f>
        <v>0</v>
      </c>
      <c r="E35" s="610"/>
      <c r="F35" s="606"/>
      <c r="G35" s="2483" t="s">
        <v>1373</v>
      </c>
      <c r="H35" s="2483"/>
      <c r="I35" s="609">
        <f>SUMIFS($G$9:$G$28,$C$9:$C$28,G35,$F$9:$F$28,$H$32)</f>
        <v>0</v>
      </c>
      <c r="J35" s="2484"/>
      <c r="K35" s="2485"/>
      <c r="L35" s="512"/>
      <c r="N35" s="474"/>
    </row>
    <row r="36" spans="1:15" s="475" customFormat="1" ht="19.5" customHeight="1">
      <c r="A36" s="474"/>
      <c r="B36" s="2483" t="s">
        <v>1374</v>
      </c>
      <c r="C36" s="2483"/>
      <c r="D36" s="611">
        <f>SUMIFS($G$9:$G$28,$C$9:$C$28,B36,$F$9:$F$28,$C$32)</f>
        <v>0</v>
      </c>
      <c r="E36" s="610"/>
      <c r="F36" s="606"/>
      <c r="G36" s="2483" t="s">
        <v>1374</v>
      </c>
      <c r="H36" s="2483"/>
      <c r="I36" s="611">
        <f>SUMIFS($G$9:$G$28,$C$9:$C$28,G36,$F$9:$F$28,$H$32)</f>
        <v>0</v>
      </c>
      <c r="J36" s="2484"/>
      <c r="K36" s="2485"/>
      <c r="L36" s="512"/>
      <c r="N36" s="474"/>
    </row>
    <row r="37" spans="1:15" s="475" customFormat="1" ht="19.5" customHeight="1">
      <c r="A37" s="474"/>
      <c r="B37" s="2483" t="s">
        <v>1375</v>
      </c>
      <c r="C37" s="2483"/>
      <c r="D37" s="611">
        <f>SUMIFS($G$9:$G$28,$C$9:$C$28,B37,$F$9:$F$28,$C$32)</f>
        <v>0</v>
      </c>
      <c r="E37" s="610"/>
      <c r="F37" s="606"/>
      <c r="G37" s="2483" t="s">
        <v>1375</v>
      </c>
      <c r="H37" s="2483"/>
      <c r="I37" s="611">
        <f>SUMIFS($G$9:$G$28,$C$9:$C$28,G37,$F$9:$F$28,$H$32)</f>
        <v>0</v>
      </c>
      <c r="J37" s="2484"/>
      <c r="K37" s="2485"/>
      <c r="L37" s="512"/>
      <c r="N37" s="474"/>
    </row>
    <row r="38" spans="1:15" s="475" customFormat="1" ht="19.5" customHeight="1">
      <c r="A38" s="474"/>
      <c r="B38" s="2483" t="s">
        <v>1376</v>
      </c>
      <c r="C38" s="2483"/>
      <c r="D38" s="612"/>
      <c r="E38" s="613">
        <f>SUMIFS($H$9:$H$28,$C$9:$C$28,B38,$F$9:$F$28,$C$32)</f>
        <v>0</v>
      </c>
      <c r="F38" s="606"/>
      <c r="G38" s="2483" t="s">
        <v>1376</v>
      </c>
      <c r="H38" s="2483"/>
      <c r="I38" s="612"/>
      <c r="J38" s="2496">
        <f>SUMIFS($H$9:$H$28,$C$9:$C$28,G38,$F$9:$F$28,$H$32)</f>
        <v>0</v>
      </c>
      <c r="K38" s="2497">
        <f>SUMIF($C$9:$C$27,H38,$H$9:$H$27)</f>
        <v>0</v>
      </c>
      <c r="L38" s="512"/>
      <c r="N38" s="474"/>
    </row>
    <row r="39" spans="1:15" s="475" customFormat="1" ht="19.5" customHeight="1">
      <c r="A39" s="474"/>
      <c r="B39" s="2483" t="s">
        <v>2560</v>
      </c>
      <c r="C39" s="2483"/>
      <c r="D39" s="612"/>
      <c r="E39" s="613">
        <f>SUMIFS($H$9:$H$28,$C$9:$C$28,B39,$F$9:$F$28,$C$32)</f>
        <v>0</v>
      </c>
      <c r="F39" s="606"/>
      <c r="G39" s="2483" t="s">
        <v>2560</v>
      </c>
      <c r="H39" s="2483"/>
      <c r="I39" s="612"/>
      <c r="J39" s="2496">
        <f>SUMIFS($H$9:$H$28,$C$9:$C$28,G39,$F$9:$F$28,$H$32)</f>
        <v>0</v>
      </c>
      <c r="K39" s="2497">
        <f>SUMIF($C$9:$C$27,H39,$H$9:$H$27)</f>
        <v>0</v>
      </c>
      <c r="L39" s="512"/>
      <c r="N39" s="474"/>
    </row>
    <row r="40" spans="1:15" s="475" customFormat="1" ht="19.5" customHeight="1">
      <c r="A40" s="474"/>
      <c r="B40" s="2483" t="s">
        <v>2561</v>
      </c>
      <c r="C40" s="2483"/>
      <c r="D40" s="612"/>
      <c r="E40" s="613">
        <f>SUMIFS($H$9:$H$28,$C$9:$C$28,B40,$F$9:$F$28,$C$32)</f>
        <v>0</v>
      </c>
      <c r="F40" s="606"/>
      <c r="G40" s="2483" t="s">
        <v>2561</v>
      </c>
      <c r="H40" s="2483"/>
      <c r="I40" s="612"/>
      <c r="J40" s="2496">
        <f>SUMIFS($H$9:$H$28,$C$9:$C$28,G40,$F$9:$F$28,$H$32)</f>
        <v>0</v>
      </c>
      <c r="K40" s="2497">
        <f>SUMIF($C$9:$C$27,H40,$H$9:$H$27)</f>
        <v>0</v>
      </c>
      <c r="L40" s="512"/>
      <c r="N40" s="474"/>
    </row>
    <row r="41" spans="1:15" s="475" customFormat="1" ht="19.5" customHeight="1">
      <c r="A41" s="474"/>
      <c r="B41" s="2483" t="s">
        <v>2562</v>
      </c>
      <c r="C41" s="2483"/>
      <c r="D41" s="614"/>
      <c r="E41" s="613">
        <f>SUMIFS($H$9:$H$28,$C$9:$C$28,B41,$F$9:$F$28,$C$32)</f>
        <v>0</v>
      </c>
      <c r="F41" s="606"/>
      <c r="G41" s="2483" t="s">
        <v>2562</v>
      </c>
      <c r="H41" s="2483"/>
      <c r="I41" s="614"/>
      <c r="J41" s="2496">
        <f>SUMIFS($H$9:$H$28,$C$9:$C$28,G41,$F$9:$F$28,$H$32)</f>
        <v>0</v>
      </c>
      <c r="K41" s="2497">
        <f>SUMIF($C$9:$C$27,H41,$H$9:$H$27)</f>
        <v>0</v>
      </c>
      <c r="L41" s="512"/>
      <c r="N41" s="474"/>
    </row>
    <row r="42" spans="1:15" s="475" customFormat="1" ht="19.5" customHeight="1" thickBot="1">
      <c r="A42" s="474"/>
      <c r="B42" s="2498" t="s">
        <v>1381</v>
      </c>
      <c r="C42" s="2498"/>
      <c r="D42" s="615"/>
      <c r="E42" s="616">
        <f>D43-SUM(E35:E41)</f>
        <v>0</v>
      </c>
      <c r="F42" s="606"/>
      <c r="G42" s="2499" t="s">
        <v>1382</v>
      </c>
      <c r="H42" s="2499"/>
      <c r="I42" s="615"/>
      <c r="J42" s="2500">
        <f>I43-SUM(J35:K41)</f>
        <v>0</v>
      </c>
      <c r="K42" s="2501"/>
      <c r="L42" s="512"/>
      <c r="N42" s="474"/>
    </row>
    <row r="43" spans="1:15" s="475" customFormat="1" ht="19.5" customHeight="1" thickTop="1">
      <c r="A43" s="474"/>
      <c r="B43" s="2502" t="s">
        <v>1317</v>
      </c>
      <c r="C43" s="2502"/>
      <c r="D43" s="617">
        <f>SUM(D35:D42)</f>
        <v>0</v>
      </c>
      <c r="E43" s="618">
        <f>SUM(E35:E42)</f>
        <v>0</v>
      </c>
      <c r="F43" s="606"/>
      <c r="G43" s="2502" t="s">
        <v>1317</v>
      </c>
      <c r="H43" s="2502"/>
      <c r="I43" s="617">
        <f>SUM(I35:I42)</f>
        <v>0</v>
      </c>
      <c r="J43" s="2503">
        <f>SUM(J35:K42)</f>
        <v>0</v>
      </c>
      <c r="K43" s="2504"/>
      <c r="L43" s="512"/>
      <c r="N43" s="474"/>
    </row>
    <row r="44" spans="1:15" s="475" customFormat="1" ht="7.5" customHeight="1">
      <c r="A44" s="474"/>
      <c r="B44" s="513"/>
      <c r="C44" s="619"/>
      <c r="D44" s="514"/>
      <c r="E44" s="515"/>
      <c r="G44" s="517"/>
      <c r="H44" s="518"/>
      <c r="I44" s="519"/>
      <c r="J44" s="519"/>
      <c r="K44" s="518"/>
      <c r="L44" s="520"/>
      <c r="N44" s="474"/>
      <c r="O44" s="512"/>
    </row>
    <row r="45" spans="1:15" s="516" customFormat="1" ht="18" customHeight="1">
      <c r="B45" s="521" t="s">
        <v>1383</v>
      </c>
      <c r="C45" s="620"/>
      <c r="D45" s="521"/>
      <c r="E45" s="521"/>
      <c r="F45" s="521"/>
      <c r="G45" s="521"/>
      <c r="H45" s="521"/>
      <c r="I45" s="521"/>
      <c r="J45" s="522"/>
      <c r="K45" s="522"/>
      <c r="L45" s="522"/>
    </row>
    <row r="46" spans="1:15" s="516" customFormat="1" ht="18" customHeight="1">
      <c r="B46" s="621" t="s">
        <v>1384</v>
      </c>
      <c r="C46" s="621" t="s">
        <v>1385</v>
      </c>
      <c r="D46" s="2508" t="s">
        <v>1386</v>
      </c>
      <c r="E46" s="2509"/>
      <c r="F46" s="2509"/>
      <c r="G46" s="2509"/>
      <c r="H46" s="2509"/>
      <c r="I46" s="2509"/>
      <c r="J46" s="2509"/>
      <c r="K46" s="2509"/>
      <c r="L46" s="2510"/>
    </row>
    <row r="47" spans="1:15" s="516" customFormat="1" ht="18" customHeight="1">
      <c r="B47" s="621">
        <v>1</v>
      </c>
      <c r="C47" s="621" t="s">
        <v>1387</v>
      </c>
      <c r="D47" s="2505" t="s">
        <v>1388</v>
      </c>
      <c r="E47" s="2506"/>
      <c r="F47" s="2506"/>
      <c r="G47" s="2506"/>
      <c r="H47" s="2506"/>
      <c r="I47" s="2506"/>
      <c r="J47" s="2506"/>
      <c r="K47" s="2506"/>
      <c r="L47" s="2507"/>
    </row>
    <row r="48" spans="1:15" s="516" customFormat="1" ht="18" customHeight="1">
      <c r="B48" s="621">
        <v>2</v>
      </c>
      <c r="C48" s="621" t="s">
        <v>1389</v>
      </c>
      <c r="D48" s="2505" t="s">
        <v>1390</v>
      </c>
      <c r="E48" s="2506"/>
      <c r="F48" s="2506"/>
      <c r="G48" s="2506"/>
      <c r="H48" s="2506"/>
      <c r="I48" s="2506"/>
      <c r="J48" s="2506"/>
      <c r="K48" s="2506"/>
      <c r="L48" s="2507"/>
    </row>
    <row r="49" spans="2:12" s="516" customFormat="1" ht="18" customHeight="1">
      <c r="B49" s="621">
        <v>3</v>
      </c>
      <c r="C49" s="621" t="s">
        <v>1391</v>
      </c>
      <c r="D49" s="2505" t="s">
        <v>1392</v>
      </c>
      <c r="E49" s="2506"/>
      <c r="F49" s="2506"/>
      <c r="G49" s="2506"/>
      <c r="H49" s="2506"/>
      <c r="I49" s="2506"/>
      <c r="J49" s="2506"/>
      <c r="K49" s="2506"/>
      <c r="L49" s="2507"/>
    </row>
    <row r="50" spans="2:12" s="516" customFormat="1" ht="18" customHeight="1">
      <c r="B50" s="621">
        <v>4</v>
      </c>
      <c r="C50" s="621" t="s">
        <v>1393</v>
      </c>
      <c r="D50" s="2505" t="s">
        <v>1394</v>
      </c>
      <c r="E50" s="2506"/>
      <c r="F50" s="2506"/>
      <c r="G50" s="2506"/>
      <c r="H50" s="2506"/>
      <c r="I50" s="2506"/>
      <c r="J50" s="2506"/>
      <c r="K50" s="2506"/>
      <c r="L50" s="2507"/>
    </row>
    <row r="51" spans="2:12" s="516" customFormat="1" ht="24.75" customHeight="1">
      <c r="B51" s="621">
        <v>5</v>
      </c>
      <c r="C51" s="621" t="s">
        <v>1395</v>
      </c>
      <c r="D51" s="2505" t="s">
        <v>1396</v>
      </c>
      <c r="E51" s="2506"/>
      <c r="F51" s="2506"/>
      <c r="G51" s="2506"/>
      <c r="H51" s="2506"/>
      <c r="I51" s="2506"/>
      <c r="J51" s="2506"/>
      <c r="K51" s="2506"/>
      <c r="L51" s="2507"/>
    </row>
    <row r="52" spans="2:12" s="516" customFormat="1" ht="28.5" customHeight="1">
      <c r="B52" s="622">
        <v>6</v>
      </c>
      <c r="C52" s="622" t="s">
        <v>1397</v>
      </c>
      <c r="D52" s="2505" t="s">
        <v>1398</v>
      </c>
      <c r="E52" s="2506"/>
      <c r="F52" s="2506"/>
      <c r="G52" s="2506"/>
      <c r="H52" s="2506"/>
      <c r="I52" s="2506"/>
      <c r="J52" s="2506"/>
      <c r="K52" s="2506"/>
      <c r="L52" s="2507"/>
    </row>
    <row r="53" spans="2:12" s="516" customFormat="1" ht="18.75" customHeight="1">
      <c r="B53" s="622">
        <v>7</v>
      </c>
      <c r="C53" s="622" t="s">
        <v>1399</v>
      </c>
      <c r="D53" s="2505" t="s">
        <v>1400</v>
      </c>
      <c r="E53" s="2506"/>
      <c r="F53" s="2506"/>
      <c r="G53" s="2506"/>
      <c r="H53" s="2506"/>
      <c r="I53" s="2506"/>
      <c r="J53" s="2506"/>
      <c r="K53" s="2506"/>
      <c r="L53" s="2507"/>
    </row>
    <row r="54" spans="2:12" ht="18.75" customHeight="1"/>
  </sheetData>
  <mergeCells count="67">
    <mergeCell ref="D51:L51"/>
    <mergeCell ref="D52:L52"/>
    <mergeCell ref="D53:L53"/>
    <mergeCell ref="D46:L46"/>
    <mergeCell ref="D47:L47"/>
    <mergeCell ref="D48:L48"/>
    <mergeCell ref="D49:L49"/>
    <mergeCell ref="D50:L50"/>
    <mergeCell ref="B42:C42"/>
    <mergeCell ref="G42:H42"/>
    <mergeCell ref="J42:K42"/>
    <mergeCell ref="B43:C43"/>
    <mergeCell ref="G43:H43"/>
    <mergeCell ref="J43:K43"/>
    <mergeCell ref="B40:C40"/>
    <mergeCell ref="G40:H40"/>
    <mergeCell ref="J40:K40"/>
    <mergeCell ref="B41:C41"/>
    <mergeCell ref="G41:H41"/>
    <mergeCell ref="J41:K41"/>
    <mergeCell ref="B39:C39"/>
    <mergeCell ref="G39:H39"/>
    <mergeCell ref="J39:K39"/>
    <mergeCell ref="B37:C37"/>
    <mergeCell ref="G37:H37"/>
    <mergeCell ref="J37:K37"/>
    <mergeCell ref="B38:C38"/>
    <mergeCell ref="G38:H38"/>
    <mergeCell ref="J38:K38"/>
    <mergeCell ref="B36:C36"/>
    <mergeCell ref="G36:H36"/>
    <mergeCell ref="J36:K36"/>
    <mergeCell ref="D27:E27"/>
    <mergeCell ref="B29:F29"/>
    <mergeCell ref="D32:E32"/>
    <mergeCell ref="B33:C34"/>
    <mergeCell ref="D33:E33"/>
    <mergeCell ref="G33:H34"/>
    <mergeCell ref="I33:K33"/>
    <mergeCell ref="J34:K34"/>
    <mergeCell ref="B35:C35"/>
    <mergeCell ref="G35:H35"/>
    <mergeCell ref="J35:K35"/>
    <mergeCell ref="D26:E26"/>
    <mergeCell ref="D15:E15"/>
    <mergeCell ref="D16:E16"/>
    <mergeCell ref="D17:E17"/>
    <mergeCell ref="D18:E18"/>
    <mergeCell ref="D19:E19"/>
    <mergeCell ref="D20:E20"/>
    <mergeCell ref="D21:E21"/>
    <mergeCell ref="D22:E22"/>
    <mergeCell ref="D23:E23"/>
    <mergeCell ref="D24:E24"/>
    <mergeCell ref="D25:E25"/>
    <mergeCell ref="D14:E14"/>
    <mergeCell ref="K3:M3"/>
    <mergeCell ref="B4:M4"/>
    <mergeCell ref="B5:M5"/>
    <mergeCell ref="B6:M6"/>
    <mergeCell ref="B7:M7"/>
    <mergeCell ref="D8:E8"/>
    <mergeCell ref="D9:E9"/>
    <mergeCell ref="D10:E10"/>
    <mergeCell ref="D11:E11"/>
    <mergeCell ref="D12:E12"/>
    <mergeCell ref="D13:E13"/>
  </mergeCells>
  <phoneticPr fontId="3"/>
  <dataValidations count="4">
    <dataValidation imeMode="off" allowBlank="1" showInputMessage="1" showErrorMessage="1" sqref="B9:B28 G9:H28 J9:K28" xr:uid="{11B9A881-A222-4427-951C-56E1DCC60A17}"/>
    <dataValidation type="list" allowBlank="1" showInputMessage="1" showErrorMessage="1" sqref="M9:M28" xr:uid="{09025BA3-0B3A-4AD9-A387-152A71A81980}">
      <formula1>"○,　"</formula1>
    </dataValidation>
    <dataValidation type="list" allowBlank="1" showInputMessage="1" showErrorMessage="1" sqref="C9:C27" xr:uid="{C54358F4-8B7F-4E93-B203-C2C0621A8DAC}">
      <formula1>"１.前年度持越,２.交付金,３.利子等,４.日当,５.外注費,６.その他支出,７.返還"</formula1>
    </dataValidation>
    <dataValidation type="list" allowBlank="1" showInputMessage="1" showErrorMessage="1" sqref="F9:F27" xr:uid="{89F8BE84-2515-49C8-B1BB-98277EA24B88}">
      <formula1>"1,2"</formula1>
    </dataValidation>
  </dataValidations>
  <printOptions horizontalCentered="1"/>
  <pageMargins left="0.59055118110236227" right="0.59055118110236227" top="0.6692913385826772" bottom="0.59055118110236227" header="0.51181102362204722" footer="0.51181102362204722"/>
  <pageSetup paperSize="9" scale="84" fitToWidth="0" fitToHeight="0" orientation="landscape" r:id="rId1"/>
  <headerFooter alignWithMargins="0"/>
  <rowBreaks count="1" manualBreakCount="1">
    <brk id="30" max="13" man="1"/>
  </row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8F141-0A7E-4BB5-BF6C-022FA76553B1}">
  <sheetPr codeName="Sheet17">
    <tabColor rgb="FFFFC000"/>
  </sheetPr>
  <dimension ref="A1:OB15"/>
  <sheetViews>
    <sheetView showGridLines="0" topLeftCell="A3" zoomScale="145" zoomScaleNormal="145" zoomScaleSheetLayoutView="85" workbookViewId="0">
      <pane xSplit="6" ySplit="12" topLeftCell="G15" activePane="bottomRight" state="frozen"/>
      <selection sqref="A1:XFD1"/>
      <selection pane="topRight" sqref="A1:XFD1"/>
      <selection pane="bottomLeft" sqref="A1:XFD1"/>
      <selection pane="bottomRight" activeCell="CL17" sqref="CL17"/>
    </sheetView>
  </sheetViews>
  <sheetFormatPr defaultColWidth="10" defaultRowHeight="13.5"/>
  <cols>
    <col min="1" max="1" width="13.5" style="979" customWidth="1"/>
    <col min="2" max="3" width="10" style="958" customWidth="1"/>
    <col min="4" max="4" width="10" style="979" customWidth="1"/>
    <col min="5" max="5" width="15" style="958" customWidth="1"/>
    <col min="6" max="6" width="5.75" style="958" customWidth="1"/>
    <col min="7" max="7" width="4.5" style="958" customWidth="1"/>
    <col min="8" max="8" width="8" style="958" customWidth="1"/>
    <col min="9" max="9" width="5.25" style="958" customWidth="1"/>
    <col min="10" max="10" width="7.625" style="958" customWidth="1"/>
    <col min="11" max="13" width="5.25" style="958" customWidth="1"/>
    <col min="14" max="15" width="5.625" style="1013" customWidth="1"/>
    <col min="16" max="19" width="5.25" style="958" customWidth="1"/>
    <col min="20" max="20" width="6.5" style="958" customWidth="1"/>
    <col min="21" max="30" width="5.5" style="958" customWidth="1"/>
    <col min="31" max="31" width="7" style="958" customWidth="1"/>
    <col min="32" max="32" width="8.875" style="958" customWidth="1"/>
    <col min="33" max="60" width="7" style="958" customWidth="1"/>
    <col min="61" max="61" width="8.375" style="958" customWidth="1"/>
    <col min="62" max="90" width="7" style="958" customWidth="1"/>
    <col min="91" max="91" width="8.375" style="958" customWidth="1"/>
    <col min="92" max="119" width="7" style="958" customWidth="1"/>
    <col min="120" max="121" width="10.25" style="1013" customWidth="1"/>
    <col min="122" max="126" width="7" style="958" customWidth="1"/>
    <col min="127" max="127" width="14.125" style="958" customWidth="1"/>
    <col min="128" max="132" width="7" style="958" customWidth="1"/>
    <col min="133" max="137" width="8" style="958" customWidth="1"/>
    <col min="138" max="140" width="10.625" style="958" customWidth="1"/>
    <col min="141" max="145" width="7.875" style="958" customWidth="1"/>
    <col min="146" max="152" width="7.875" style="1013" customWidth="1"/>
    <col min="153" max="153" width="28" style="1013" customWidth="1"/>
    <col min="154" max="155" width="6.5" style="1013" customWidth="1"/>
    <col min="156" max="156" width="28" style="1013" customWidth="1"/>
    <col min="157" max="158" width="6.5" style="1013" customWidth="1"/>
    <col min="159" max="159" width="28" style="1013" customWidth="1"/>
    <col min="160" max="161" width="6.5" style="1013" customWidth="1"/>
    <col min="162" max="166" width="7.875" style="958" customWidth="1"/>
    <col min="167" max="167" width="7.875" style="1013" customWidth="1"/>
    <col min="168" max="168" width="6.125" style="1013" customWidth="1"/>
    <col min="169" max="176" width="6.25" style="1013" customWidth="1"/>
    <col min="177" max="177" width="9.125" style="1013" customWidth="1"/>
    <col min="178" max="188" width="6.25" style="1013" customWidth="1"/>
    <col min="189" max="189" width="10" style="1013" customWidth="1"/>
    <col min="190" max="192" width="7.875" style="958" customWidth="1"/>
    <col min="193" max="193" width="7.875" style="1013" customWidth="1"/>
    <col min="194" max="195" width="7.875" style="958" customWidth="1"/>
    <col min="196" max="202" width="7.875" style="1013" customWidth="1"/>
    <col min="203" max="203" width="24.25" style="1013" customWidth="1"/>
    <col min="204" max="205" width="6.5" style="1013" customWidth="1"/>
    <col min="206" max="208" width="7.875" style="958" customWidth="1"/>
    <col min="209" max="209" width="7.875" style="1013" customWidth="1"/>
    <col min="210" max="210" width="24.25" style="1013" customWidth="1"/>
    <col min="211" max="212" width="6.75" style="1013" customWidth="1"/>
    <col min="213" max="215" width="7.875" style="958" customWidth="1"/>
    <col min="216" max="216" width="7.875" style="1013" customWidth="1"/>
    <col min="217" max="217" width="24.25" style="1013" customWidth="1"/>
    <col min="218" max="219" width="6.75" style="1013" customWidth="1"/>
    <col min="220" max="221" width="6.75" style="958" customWidth="1"/>
    <col min="222" max="222" width="10.875" style="958" customWidth="1"/>
    <col min="223" max="223" width="10.875" style="1013" customWidth="1"/>
    <col min="224" max="224" width="11.5" style="958" customWidth="1"/>
    <col min="225" max="230" width="11" style="958" customWidth="1"/>
    <col min="231" max="243" width="8" style="958" customWidth="1"/>
    <col min="244" max="244" width="8" style="1013" customWidth="1"/>
    <col min="245" max="245" width="10" style="958"/>
    <col min="246" max="257" width="7.875" style="958" customWidth="1"/>
    <col min="258" max="258" width="6.25" style="958" customWidth="1"/>
    <col min="259" max="259" width="6.75" style="958" customWidth="1"/>
    <col min="260" max="260" width="6.5" style="958" customWidth="1"/>
    <col min="261" max="261" width="8.125" style="958" customWidth="1"/>
    <col min="262" max="272" width="7.875" style="958" customWidth="1"/>
    <col min="273" max="277" width="8.625" style="958" customWidth="1"/>
    <col min="278" max="278" width="7.875" style="958" customWidth="1"/>
    <col min="279" max="289" width="7.625" style="958" customWidth="1"/>
    <col min="290" max="290" width="18.25" style="958" customWidth="1"/>
    <col min="291" max="293" width="8.125" style="958" customWidth="1"/>
    <col min="294" max="314" width="8" style="958" customWidth="1"/>
    <col min="315" max="315" width="11.5" style="958" customWidth="1"/>
    <col min="316" max="391" width="8" style="958" customWidth="1"/>
    <col min="392" max="392" width="23.75" style="958" customWidth="1"/>
    <col min="393" max="395" width="8" style="958" customWidth="1"/>
    <col min="396" max="16384" width="10" style="958"/>
  </cols>
  <sheetData>
    <row r="1" spans="1:392" hidden="1">
      <c r="A1" s="1038" t="s">
        <v>437</v>
      </c>
      <c r="B1" s="1039" t="s">
        <v>438</v>
      </c>
      <c r="C1" s="1048" t="s">
        <v>2148</v>
      </c>
      <c r="D1" s="1039" t="s">
        <v>439</v>
      </c>
      <c r="E1" s="1039" t="s">
        <v>440</v>
      </c>
      <c r="F1" s="1039" t="s">
        <v>441</v>
      </c>
      <c r="G1" s="1039" t="s">
        <v>442</v>
      </c>
      <c r="H1" s="1039" t="s">
        <v>443</v>
      </c>
      <c r="I1" s="1039" t="s">
        <v>444</v>
      </c>
      <c r="J1" s="1039" t="s">
        <v>445</v>
      </c>
      <c r="K1" s="1039" t="s">
        <v>446</v>
      </c>
      <c r="L1" s="1039" t="s">
        <v>447</v>
      </c>
      <c r="M1" s="1039" t="s">
        <v>448</v>
      </c>
      <c r="N1" s="1039" t="s">
        <v>449</v>
      </c>
      <c r="O1" s="1039" t="s">
        <v>450</v>
      </c>
      <c r="P1" s="1039" t="s">
        <v>451</v>
      </c>
      <c r="Q1" s="1039" t="s">
        <v>452</v>
      </c>
      <c r="R1" s="1039" t="s">
        <v>453</v>
      </c>
      <c r="S1" s="1039" t="s">
        <v>454</v>
      </c>
      <c r="T1" s="1039" t="s">
        <v>455</v>
      </c>
      <c r="U1" s="1039" t="s">
        <v>456</v>
      </c>
      <c r="V1" s="1039" t="s">
        <v>457</v>
      </c>
      <c r="W1" s="1039" t="s">
        <v>458</v>
      </c>
      <c r="X1" s="1039" t="s">
        <v>459</v>
      </c>
      <c r="Y1" s="1039" t="s">
        <v>460</v>
      </c>
      <c r="Z1" s="1039" t="s">
        <v>461</v>
      </c>
      <c r="AA1" s="1039" t="s">
        <v>462</v>
      </c>
      <c r="AB1" s="1039" t="s">
        <v>463</v>
      </c>
      <c r="AC1" s="1039" t="s">
        <v>464</v>
      </c>
      <c r="AD1" s="1039" t="s">
        <v>465</v>
      </c>
      <c r="AE1" s="1039" t="s">
        <v>500</v>
      </c>
      <c r="AF1" s="1039" t="s">
        <v>501</v>
      </c>
      <c r="AG1" s="1039" t="s">
        <v>502</v>
      </c>
      <c r="AH1" s="1039" t="s">
        <v>503</v>
      </c>
      <c r="AI1" s="1039" t="s">
        <v>504</v>
      </c>
      <c r="AJ1" s="1039" t="s">
        <v>505</v>
      </c>
      <c r="AK1" s="1039" t="s">
        <v>506</v>
      </c>
      <c r="AL1" s="1039" t="s">
        <v>507</v>
      </c>
      <c r="AM1" s="1039" t="s">
        <v>508</v>
      </c>
      <c r="AN1" s="1039" t="s">
        <v>509</v>
      </c>
      <c r="AO1" s="1039" t="s">
        <v>510</v>
      </c>
      <c r="AP1" s="1039" t="s">
        <v>511</v>
      </c>
      <c r="AQ1" s="1039" t="s">
        <v>512</v>
      </c>
      <c r="AR1" s="1039" t="s">
        <v>513</v>
      </c>
      <c r="AS1" s="1039" t="s">
        <v>514</v>
      </c>
      <c r="AT1" s="1039" t="s">
        <v>515</v>
      </c>
      <c r="AU1" s="1039" t="s">
        <v>516</v>
      </c>
      <c r="AV1" s="1039" t="s">
        <v>517</v>
      </c>
      <c r="AW1" s="1039" t="s">
        <v>518</v>
      </c>
      <c r="AX1" s="1039" t="s">
        <v>519</v>
      </c>
      <c r="AY1" s="1039" t="s">
        <v>520</v>
      </c>
      <c r="AZ1" s="1039" t="s">
        <v>521</v>
      </c>
      <c r="BA1" s="1039" t="s">
        <v>522</v>
      </c>
      <c r="BB1" s="1039" t="s">
        <v>523</v>
      </c>
      <c r="BC1" s="1039" t="s">
        <v>524</v>
      </c>
      <c r="BD1" s="1039" t="s">
        <v>525</v>
      </c>
      <c r="BE1" s="1039" t="s">
        <v>526</v>
      </c>
      <c r="BF1" s="1039" t="s">
        <v>527</v>
      </c>
      <c r="BG1" s="1039" t="s">
        <v>528</v>
      </c>
      <c r="BH1" s="1039" t="s">
        <v>529</v>
      </c>
      <c r="BI1" s="1039" t="s">
        <v>530</v>
      </c>
      <c r="BJ1" s="1039" t="s">
        <v>531</v>
      </c>
      <c r="BK1" s="1039" t="s">
        <v>532</v>
      </c>
      <c r="BL1" s="1039" t="s">
        <v>533</v>
      </c>
      <c r="BM1" s="1039" t="s">
        <v>534</v>
      </c>
      <c r="BN1" s="1039" t="s">
        <v>535</v>
      </c>
      <c r="BO1" s="1039" t="s">
        <v>536</v>
      </c>
      <c r="BP1" s="1039" t="s">
        <v>537</v>
      </c>
      <c r="BQ1" s="1039" t="s">
        <v>538</v>
      </c>
      <c r="BR1" s="1039" t="s">
        <v>539</v>
      </c>
      <c r="BS1" s="1039" t="s">
        <v>540</v>
      </c>
      <c r="BT1" s="1039" t="s">
        <v>541</v>
      </c>
      <c r="BU1" s="1039" t="s">
        <v>542</v>
      </c>
      <c r="BV1" s="1039" t="s">
        <v>543</v>
      </c>
      <c r="BW1" s="1039" t="s">
        <v>544</v>
      </c>
      <c r="BX1" s="1039" t="s">
        <v>545</v>
      </c>
      <c r="BY1" s="1039" t="s">
        <v>546</v>
      </c>
      <c r="BZ1" s="1039" t="s">
        <v>547</v>
      </c>
      <c r="CA1" s="1039" t="s">
        <v>548</v>
      </c>
      <c r="CB1" s="1039" t="s">
        <v>549</v>
      </c>
      <c r="CC1" s="1039" t="s">
        <v>550</v>
      </c>
      <c r="CD1" s="1039" t="s">
        <v>551</v>
      </c>
      <c r="CE1" s="1039" t="s">
        <v>552</v>
      </c>
      <c r="CF1" s="1039" t="s">
        <v>553</v>
      </c>
      <c r="CG1" s="1039" t="s">
        <v>554</v>
      </c>
      <c r="CH1" s="1039" t="s">
        <v>555</v>
      </c>
      <c r="CI1" s="1039" t="s">
        <v>556</v>
      </c>
      <c r="CJ1" s="1039" t="s">
        <v>557</v>
      </c>
      <c r="CK1" s="1039" t="s">
        <v>558</v>
      </c>
      <c r="CL1" s="1039" t="s">
        <v>559</v>
      </c>
      <c r="CM1" s="1039" t="s">
        <v>560</v>
      </c>
      <c r="CN1" s="1039" t="s">
        <v>561</v>
      </c>
      <c r="CO1" s="1039" t="s">
        <v>562</v>
      </c>
      <c r="CP1" s="1039" t="s">
        <v>563</v>
      </c>
      <c r="CQ1" s="1039" t="s">
        <v>564</v>
      </c>
      <c r="CR1" s="1039" t="s">
        <v>565</v>
      </c>
      <c r="CS1" s="1039" t="s">
        <v>566</v>
      </c>
      <c r="CT1" s="1039" t="s">
        <v>567</v>
      </c>
      <c r="CU1" s="1039" t="s">
        <v>568</v>
      </c>
      <c r="CV1" s="1039" t="s">
        <v>569</v>
      </c>
      <c r="CW1" s="1039" t="s">
        <v>570</v>
      </c>
      <c r="CX1" s="1039" t="s">
        <v>571</v>
      </c>
      <c r="CY1" s="1039" t="s">
        <v>572</v>
      </c>
      <c r="CZ1" s="1039" t="s">
        <v>573</v>
      </c>
      <c r="DA1" s="1039" t="s">
        <v>574</v>
      </c>
      <c r="DB1" s="1039" t="s">
        <v>575</v>
      </c>
      <c r="DC1" s="1039" t="s">
        <v>576</v>
      </c>
      <c r="DD1" s="1039" t="s">
        <v>577</v>
      </c>
      <c r="DE1" s="1039" t="s">
        <v>578</v>
      </c>
      <c r="DF1" s="1039" t="s">
        <v>579</v>
      </c>
      <c r="DG1" s="1039" t="s">
        <v>580</v>
      </c>
      <c r="DH1" s="1039" t="s">
        <v>581</v>
      </c>
      <c r="DI1" s="1039" t="s">
        <v>582</v>
      </c>
      <c r="DJ1" s="1039" t="s">
        <v>583</v>
      </c>
      <c r="DK1" s="1039" t="s">
        <v>584</v>
      </c>
      <c r="DL1" s="1039" t="s">
        <v>585</v>
      </c>
      <c r="DM1" s="1039" t="s">
        <v>586</v>
      </c>
      <c r="DN1" s="1039" t="s">
        <v>587</v>
      </c>
      <c r="DO1" s="1039" t="s">
        <v>588</v>
      </c>
      <c r="DP1" s="1039" t="s">
        <v>589</v>
      </c>
      <c r="DQ1" s="1039" t="s">
        <v>590</v>
      </c>
      <c r="DR1" s="1039" t="s">
        <v>591</v>
      </c>
      <c r="DS1" s="1039" t="s">
        <v>592</v>
      </c>
      <c r="DT1" s="1039" t="s">
        <v>593</v>
      </c>
      <c r="DU1" s="1039" t="s">
        <v>2159</v>
      </c>
      <c r="DV1" s="1039" t="s">
        <v>594</v>
      </c>
      <c r="DW1" s="1039" t="s">
        <v>595</v>
      </c>
      <c r="DX1" s="1039" t="s">
        <v>2160</v>
      </c>
      <c r="DY1" s="1039" t="s">
        <v>596</v>
      </c>
      <c r="DZ1" s="1039" t="s">
        <v>597</v>
      </c>
      <c r="EA1" s="1039" t="s">
        <v>598</v>
      </c>
      <c r="EB1" s="1039" t="s">
        <v>599</v>
      </c>
      <c r="EC1" s="1039" t="s">
        <v>600</v>
      </c>
      <c r="ED1" s="1039" t="s">
        <v>601</v>
      </c>
      <c r="EE1" s="1039" t="s">
        <v>602</v>
      </c>
      <c r="EF1" s="1039" t="s">
        <v>603</v>
      </c>
      <c r="EG1" s="1039" t="s">
        <v>604</v>
      </c>
      <c r="EH1" s="1039" t="s">
        <v>605</v>
      </c>
      <c r="EI1" s="1039" t="s">
        <v>606</v>
      </c>
      <c r="EJ1" s="1039" t="s">
        <v>607</v>
      </c>
      <c r="EK1" s="1039" t="s">
        <v>676</v>
      </c>
      <c r="EL1" s="1039" t="s">
        <v>677</v>
      </c>
      <c r="EM1" s="1039" t="s">
        <v>678</v>
      </c>
      <c r="EN1" s="1039" t="s">
        <v>679</v>
      </c>
      <c r="EO1" s="1039" t="s">
        <v>680</v>
      </c>
      <c r="EP1" s="1039" t="s">
        <v>681</v>
      </c>
      <c r="EQ1" s="1039" t="s">
        <v>2179</v>
      </c>
      <c r="ER1" s="1039" t="s">
        <v>2180</v>
      </c>
      <c r="ES1" s="1039" t="s">
        <v>2181</v>
      </c>
      <c r="ET1" s="1039" t="s">
        <v>2182</v>
      </c>
      <c r="EU1" s="1039" t="s">
        <v>2183</v>
      </c>
      <c r="EV1" s="1039" t="s">
        <v>2184</v>
      </c>
      <c r="EW1" s="1039" t="s">
        <v>2170</v>
      </c>
      <c r="EX1" s="1039" t="s">
        <v>2171</v>
      </c>
      <c r="EY1" s="1039" t="s">
        <v>2172</v>
      </c>
      <c r="EZ1" s="1039" t="s">
        <v>2173</v>
      </c>
      <c r="FA1" s="1039" t="s">
        <v>2174</v>
      </c>
      <c r="FB1" s="1039" t="s">
        <v>2175</v>
      </c>
      <c r="FC1" s="1039" t="s">
        <v>2176</v>
      </c>
      <c r="FD1" s="1039" t="s">
        <v>2177</v>
      </c>
      <c r="FE1" s="1039" t="s">
        <v>2178</v>
      </c>
      <c r="FF1" s="1039" t="s">
        <v>2185</v>
      </c>
      <c r="FG1" s="1039" t="s">
        <v>2186</v>
      </c>
      <c r="FH1" s="1039" t="s">
        <v>2187</v>
      </c>
      <c r="FI1" s="1039" t="s">
        <v>2188</v>
      </c>
      <c r="FJ1" s="1039" t="s">
        <v>2189</v>
      </c>
      <c r="FK1" s="1039" t="s">
        <v>2190</v>
      </c>
      <c r="FL1" s="1039" t="s">
        <v>2191</v>
      </c>
      <c r="FM1" s="1039" t="s">
        <v>2192</v>
      </c>
      <c r="FN1" s="1039" t="s">
        <v>2193</v>
      </c>
      <c r="FO1" s="1039" t="s">
        <v>2194</v>
      </c>
      <c r="FP1" s="1039" t="s">
        <v>2195</v>
      </c>
      <c r="FQ1" s="1039" t="s">
        <v>2196</v>
      </c>
      <c r="FR1" s="1039" t="s">
        <v>2197</v>
      </c>
      <c r="FS1" s="1039" t="s">
        <v>2198</v>
      </c>
      <c r="FT1" s="1039" t="s">
        <v>2199</v>
      </c>
      <c r="FU1" s="1039" t="s">
        <v>2200</v>
      </c>
      <c r="FV1" s="1039" t="s">
        <v>2201</v>
      </c>
      <c r="FW1" s="1039" t="s">
        <v>2202</v>
      </c>
      <c r="FX1" s="1039" t="s">
        <v>2203</v>
      </c>
      <c r="FY1" s="1039" t="s">
        <v>2204</v>
      </c>
      <c r="FZ1" s="1039" t="s">
        <v>2205</v>
      </c>
      <c r="GA1" s="1039" t="s">
        <v>2206</v>
      </c>
      <c r="GB1" s="1039" t="s">
        <v>2207</v>
      </c>
      <c r="GC1" s="1039" t="s">
        <v>2208</v>
      </c>
      <c r="GD1" s="1039" t="s">
        <v>2209</v>
      </c>
      <c r="GE1" s="1039" t="s">
        <v>2210</v>
      </c>
      <c r="GF1" s="1039" t="s">
        <v>2211</v>
      </c>
      <c r="GG1" s="1039" t="s">
        <v>2212</v>
      </c>
      <c r="GH1" s="1039" t="s">
        <v>2213</v>
      </c>
      <c r="GI1" s="1039" t="s">
        <v>2214</v>
      </c>
      <c r="GJ1" s="1039" t="s">
        <v>2215</v>
      </c>
      <c r="GK1" s="1039" t="s">
        <v>2216</v>
      </c>
      <c r="GL1" s="1039" t="s">
        <v>2217</v>
      </c>
      <c r="GM1" s="1039" t="s">
        <v>2218</v>
      </c>
      <c r="GN1" s="1039" t="s">
        <v>2220</v>
      </c>
      <c r="GO1" s="1039" t="s">
        <v>2221</v>
      </c>
      <c r="GP1" s="1039" t="s">
        <v>2222</v>
      </c>
      <c r="GQ1" s="1039" t="s">
        <v>2223</v>
      </c>
      <c r="GR1" s="1039" t="s">
        <v>2224</v>
      </c>
      <c r="GS1" s="1039" t="s">
        <v>2225</v>
      </c>
      <c r="GT1" s="1039" t="s">
        <v>2226</v>
      </c>
      <c r="GU1" s="1039" t="s">
        <v>2227</v>
      </c>
      <c r="GV1" s="1039" t="s">
        <v>2228</v>
      </c>
      <c r="GW1" s="1039" t="s">
        <v>2229</v>
      </c>
      <c r="GX1" s="1039" t="s">
        <v>2230</v>
      </c>
      <c r="GY1" s="1039" t="s">
        <v>2231</v>
      </c>
      <c r="GZ1" s="1039" t="s">
        <v>2232</v>
      </c>
      <c r="HA1" s="1039" t="s">
        <v>2233</v>
      </c>
      <c r="HB1" s="1039" t="s">
        <v>2234</v>
      </c>
      <c r="HC1" s="1039" t="s">
        <v>2235</v>
      </c>
      <c r="HD1" s="1039" t="s">
        <v>2236</v>
      </c>
      <c r="HE1" s="1039" t="s">
        <v>2237</v>
      </c>
      <c r="HF1" s="1039" t="s">
        <v>2238</v>
      </c>
      <c r="HG1" s="1039" t="s">
        <v>2239</v>
      </c>
      <c r="HH1" s="1039" t="s">
        <v>2240</v>
      </c>
      <c r="HI1" s="1039" t="s">
        <v>2241</v>
      </c>
      <c r="HJ1" s="1039" t="s">
        <v>2242</v>
      </c>
      <c r="HK1" s="1039" t="s">
        <v>2243</v>
      </c>
      <c r="HL1" s="1039" t="s">
        <v>2244</v>
      </c>
      <c r="HM1" s="1039" t="s">
        <v>2245</v>
      </c>
      <c r="HN1" s="1039" t="s">
        <v>2246</v>
      </c>
      <c r="HO1" s="1039" t="s">
        <v>2247</v>
      </c>
      <c r="HP1" s="1039" t="s">
        <v>2248</v>
      </c>
      <c r="HQ1" s="1039" t="s">
        <v>2249</v>
      </c>
      <c r="HR1" s="1039" t="s">
        <v>2250</v>
      </c>
      <c r="HS1" s="1039" t="s">
        <v>2251</v>
      </c>
      <c r="HT1" s="1039" t="s">
        <v>2252</v>
      </c>
      <c r="HU1" s="1039" t="s">
        <v>2253</v>
      </c>
      <c r="HV1" s="1039" t="s">
        <v>2254</v>
      </c>
      <c r="HW1" s="1039" t="s">
        <v>2255</v>
      </c>
      <c r="HX1" s="1039" t="s">
        <v>2256</v>
      </c>
      <c r="HY1" s="1039" t="s">
        <v>2257</v>
      </c>
      <c r="HZ1" s="1039" t="s">
        <v>2258</v>
      </c>
      <c r="IA1" s="1039" t="s">
        <v>2259</v>
      </c>
      <c r="IB1" s="1039" t="s">
        <v>2260</v>
      </c>
      <c r="IC1" s="1039" t="s">
        <v>2261</v>
      </c>
      <c r="ID1" s="1039" t="s">
        <v>2262</v>
      </c>
      <c r="IE1" s="1039" t="s">
        <v>2263</v>
      </c>
      <c r="IF1" s="1039" t="s">
        <v>2264</v>
      </c>
      <c r="IG1" s="1039" t="s">
        <v>2265</v>
      </c>
      <c r="IH1" s="1039" t="s">
        <v>2266</v>
      </c>
      <c r="II1" s="1039" t="s">
        <v>2267</v>
      </c>
      <c r="IJ1" s="1039" t="s">
        <v>2268</v>
      </c>
      <c r="IK1" s="1039" t="s">
        <v>2269</v>
      </c>
      <c r="IL1" s="1039" t="s">
        <v>2270</v>
      </c>
      <c r="IM1" s="1039" t="s">
        <v>2271</v>
      </c>
      <c r="IN1" s="1039" t="s">
        <v>2272</v>
      </c>
      <c r="IO1" s="1039" t="s">
        <v>2273</v>
      </c>
      <c r="IP1" s="1039" t="s">
        <v>2274</v>
      </c>
      <c r="IQ1" s="1039" t="s">
        <v>2275</v>
      </c>
      <c r="IR1" s="1039" t="s">
        <v>2276</v>
      </c>
      <c r="IS1" s="1039" t="s">
        <v>2277</v>
      </c>
      <c r="IT1" s="1039" t="s">
        <v>2278</v>
      </c>
      <c r="IU1" s="1039" t="s">
        <v>2279</v>
      </c>
      <c r="IV1" s="1039" t="s">
        <v>2280</v>
      </c>
      <c r="IW1" s="1039" t="s">
        <v>2281</v>
      </c>
      <c r="IX1" s="1039" t="s">
        <v>2282</v>
      </c>
      <c r="IY1" s="1039" t="s">
        <v>2283</v>
      </c>
      <c r="IZ1" s="1039" t="s">
        <v>2284</v>
      </c>
      <c r="JA1" s="1039" t="s">
        <v>2285</v>
      </c>
      <c r="JB1" s="1039" t="s">
        <v>2286</v>
      </c>
      <c r="JC1" s="1039" t="s">
        <v>2287</v>
      </c>
      <c r="JD1" s="1039" t="s">
        <v>2288</v>
      </c>
      <c r="JE1" s="1039" t="s">
        <v>2289</v>
      </c>
      <c r="JF1" s="1039" t="s">
        <v>2290</v>
      </c>
      <c r="JG1" s="1039" t="s">
        <v>2291</v>
      </c>
      <c r="JH1" s="1039" t="s">
        <v>2292</v>
      </c>
      <c r="JI1" s="1039" t="s">
        <v>2293</v>
      </c>
      <c r="JJ1" s="1039" t="s">
        <v>2294</v>
      </c>
      <c r="JK1" s="1039" t="s">
        <v>2295</v>
      </c>
      <c r="JL1" s="1039" t="s">
        <v>2296</v>
      </c>
      <c r="JM1" s="1039" t="s">
        <v>2297</v>
      </c>
      <c r="JN1" s="1039" t="s">
        <v>2298</v>
      </c>
      <c r="JO1" s="1039" t="s">
        <v>2299</v>
      </c>
      <c r="JP1" s="1039" t="s">
        <v>2300</v>
      </c>
      <c r="JQ1" s="1039" t="s">
        <v>2301</v>
      </c>
      <c r="JR1" s="1039" t="s">
        <v>2302</v>
      </c>
      <c r="JS1" s="1039" t="s">
        <v>2303</v>
      </c>
      <c r="JT1" s="1039" t="s">
        <v>2304</v>
      </c>
      <c r="JU1" s="1039" t="s">
        <v>2305</v>
      </c>
      <c r="JV1" s="1039" t="s">
        <v>2306</v>
      </c>
      <c r="JW1" s="1039" t="s">
        <v>2307</v>
      </c>
      <c r="JX1" s="1039" t="s">
        <v>2308</v>
      </c>
      <c r="JY1" s="1039" t="s">
        <v>2309</v>
      </c>
      <c r="JZ1" s="1039" t="s">
        <v>2310</v>
      </c>
      <c r="KA1" s="1039" t="s">
        <v>2311</v>
      </c>
      <c r="KB1" s="1039" t="s">
        <v>2312</v>
      </c>
      <c r="KC1" s="1039" t="s">
        <v>2313</v>
      </c>
      <c r="KD1" s="1039" t="s">
        <v>2314</v>
      </c>
      <c r="KE1" s="1039" t="s">
        <v>2315</v>
      </c>
      <c r="KF1" s="1039" t="s">
        <v>2316</v>
      </c>
      <c r="KG1" s="1039" t="s">
        <v>2317</v>
      </c>
      <c r="KH1" s="1039" t="s">
        <v>793</v>
      </c>
      <c r="KI1" s="1039" t="s">
        <v>794</v>
      </c>
      <c r="KJ1" s="1039" t="s">
        <v>795</v>
      </c>
      <c r="KK1" s="1039" t="s">
        <v>796</v>
      </c>
      <c r="KL1" s="1039" t="s">
        <v>797</v>
      </c>
      <c r="KM1" s="1039" t="s">
        <v>798</v>
      </c>
      <c r="KN1" s="1039" t="s">
        <v>799</v>
      </c>
      <c r="KO1" s="1039" t="s">
        <v>800</v>
      </c>
      <c r="KP1" s="1039" t="s">
        <v>801</v>
      </c>
      <c r="KQ1" s="1039" t="s">
        <v>802</v>
      </c>
      <c r="KR1" s="1039" t="s">
        <v>803</v>
      </c>
      <c r="KS1" s="1039" t="s">
        <v>804</v>
      </c>
      <c r="KT1" s="1039" t="s">
        <v>805</v>
      </c>
      <c r="KU1" s="1039" t="s">
        <v>806</v>
      </c>
      <c r="KV1" s="1039" t="s">
        <v>807</v>
      </c>
      <c r="KW1" s="1039" t="s">
        <v>808</v>
      </c>
      <c r="KX1" s="1039" t="s">
        <v>809</v>
      </c>
      <c r="KY1" s="1039"/>
      <c r="KZ1" s="1039"/>
      <c r="LA1" s="1039"/>
      <c r="LB1" s="1039" t="s">
        <v>810</v>
      </c>
      <c r="LC1" s="1039" t="s">
        <v>811</v>
      </c>
      <c r="LD1" s="1039" t="s">
        <v>812</v>
      </c>
      <c r="LE1" s="1039" t="s">
        <v>813</v>
      </c>
      <c r="LF1" s="1039" t="s">
        <v>814</v>
      </c>
      <c r="LG1" s="1039" t="s">
        <v>815</v>
      </c>
      <c r="LH1" s="1039" t="s">
        <v>816</v>
      </c>
      <c r="LI1" s="1039" t="s">
        <v>817</v>
      </c>
      <c r="LJ1" s="1039" t="s">
        <v>818</v>
      </c>
      <c r="LK1" s="1039" t="s">
        <v>819</v>
      </c>
      <c r="LL1" s="1039" t="s">
        <v>820</v>
      </c>
      <c r="LM1" s="1039" t="s">
        <v>821</v>
      </c>
      <c r="LN1" s="1039" t="s">
        <v>822</v>
      </c>
      <c r="LO1" s="1039" t="s">
        <v>823</v>
      </c>
      <c r="LP1" s="1039" t="s">
        <v>824</v>
      </c>
      <c r="LQ1" s="1039" t="s">
        <v>825</v>
      </c>
      <c r="LR1" s="1039" t="s">
        <v>826</v>
      </c>
      <c r="LS1" s="1039" t="s">
        <v>827</v>
      </c>
      <c r="LT1" s="1039" t="s">
        <v>828</v>
      </c>
      <c r="LU1" s="1039" t="s">
        <v>829</v>
      </c>
      <c r="LV1" s="1039" t="s">
        <v>830</v>
      </c>
      <c r="LW1" s="1039" t="s">
        <v>831</v>
      </c>
      <c r="LX1" s="1039" t="s">
        <v>832</v>
      </c>
      <c r="LY1" s="1039" t="s">
        <v>833</v>
      </c>
      <c r="LZ1" s="1039" t="s">
        <v>834</v>
      </c>
      <c r="MA1" s="1039" t="s">
        <v>835</v>
      </c>
      <c r="MB1" s="1039" t="s">
        <v>836</v>
      </c>
      <c r="MC1" s="1039" t="s">
        <v>837</v>
      </c>
      <c r="MD1" s="1039" t="s">
        <v>838</v>
      </c>
      <c r="ME1" s="1039" t="s">
        <v>839</v>
      </c>
      <c r="MF1" s="1039" t="s">
        <v>840</v>
      </c>
      <c r="MG1" s="1039" t="s">
        <v>841</v>
      </c>
      <c r="MH1" s="1039" t="s">
        <v>842</v>
      </c>
      <c r="MN1" s="1039" t="s">
        <v>817</v>
      </c>
      <c r="MP1" s="646"/>
    </row>
    <row r="2" spans="1:392" s="983" customFormat="1" ht="14.25" hidden="1">
      <c r="A2" s="983">
        <f>SUBTOTAL(2,A15:A3562)</f>
        <v>0</v>
      </c>
      <c r="H2" s="983">
        <f>SUBTOTAL(3,H15:H15)</f>
        <v>1</v>
      </c>
      <c r="I2" s="983">
        <f>SUBTOTAL(2,I15:I3551)</f>
        <v>1</v>
      </c>
      <c r="J2" s="983">
        <f>SUBTOTAL(2,J15:J3551)</f>
        <v>0</v>
      </c>
      <c r="K2" s="984">
        <f t="shared" ref="K2:AD2" si="0">SUBTOTAL(9,K15:K15)</f>
        <v>22</v>
      </c>
      <c r="L2" s="984">
        <f t="shared" si="0"/>
        <v>4</v>
      </c>
      <c r="M2" s="984">
        <f t="shared" si="0"/>
        <v>9</v>
      </c>
      <c r="N2" s="984">
        <f t="shared" si="0"/>
        <v>3</v>
      </c>
      <c r="O2" s="984">
        <f t="shared" si="0"/>
        <v>4</v>
      </c>
      <c r="P2" s="984">
        <f t="shared" si="0"/>
        <v>1</v>
      </c>
      <c r="Q2" s="984">
        <f t="shared" si="0"/>
        <v>1</v>
      </c>
      <c r="R2" s="984">
        <f t="shared" si="0"/>
        <v>2</v>
      </c>
      <c r="S2" s="984">
        <f t="shared" si="0"/>
        <v>2</v>
      </c>
      <c r="T2" s="984">
        <f>SUBTOTAL(9,T15:T15)</f>
        <v>10</v>
      </c>
      <c r="U2" s="984">
        <f>SUBTOTAL(9,U15:U15)</f>
        <v>1</v>
      </c>
      <c r="V2" s="984">
        <f t="shared" si="0"/>
        <v>2</v>
      </c>
      <c r="W2" s="984">
        <f t="shared" si="0"/>
        <v>1</v>
      </c>
      <c r="X2" s="984">
        <f t="shared" si="0"/>
        <v>1</v>
      </c>
      <c r="Y2" s="984">
        <f t="shared" si="0"/>
        <v>0</v>
      </c>
      <c r="Z2" s="984">
        <f t="shared" si="0"/>
        <v>2</v>
      </c>
      <c r="AA2" s="984">
        <f t="shared" si="0"/>
        <v>2</v>
      </c>
      <c r="AB2" s="984">
        <f t="shared" si="0"/>
        <v>0</v>
      </c>
      <c r="AC2" s="984">
        <f t="shared" si="0"/>
        <v>1</v>
      </c>
      <c r="AD2" s="984">
        <f t="shared" si="0"/>
        <v>0</v>
      </c>
      <c r="AE2" s="984"/>
      <c r="AF2" s="984">
        <f t="shared" ref="AF2:CQ2" si="1">SUBTOTAL(9,AF15:AF3551)</f>
        <v>38346</v>
      </c>
      <c r="AG2" s="984">
        <f t="shared" si="1"/>
        <v>20714</v>
      </c>
      <c r="AH2" s="984">
        <f t="shared" si="1"/>
        <v>16569</v>
      </c>
      <c r="AI2" s="984">
        <f t="shared" si="1"/>
        <v>0</v>
      </c>
      <c r="AJ2" s="984">
        <f t="shared" si="1"/>
        <v>1403</v>
      </c>
      <c r="AK2" s="984">
        <f t="shared" si="1"/>
        <v>1515</v>
      </c>
      <c r="AL2" s="984">
        <f t="shared" si="1"/>
        <v>813</v>
      </c>
      <c r="AM2" s="984">
        <f t="shared" si="1"/>
        <v>414</v>
      </c>
      <c r="AN2" s="984">
        <f t="shared" si="1"/>
        <v>12468</v>
      </c>
      <c r="AO2" s="984">
        <f t="shared" si="1"/>
        <v>1840</v>
      </c>
      <c r="AP2" s="984">
        <f t="shared" si="1"/>
        <v>4925</v>
      </c>
      <c r="AQ2" s="984">
        <f t="shared" si="1"/>
        <v>869</v>
      </c>
      <c r="AR2" s="984">
        <f t="shared" si="1"/>
        <v>2034</v>
      </c>
      <c r="AS2" s="984">
        <f t="shared" si="1"/>
        <v>1153</v>
      </c>
      <c r="AT2" s="984">
        <f t="shared" si="1"/>
        <v>1647</v>
      </c>
      <c r="AU2" s="984">
        <f t="shared" si="1"/>
        <v>4014</v>
      </c>
      <c r="AV2" s="984">
        <f t="shared" si="1"/>
        <v>3144</v>
      </c>
      <c r="AW2" s="984">
        <f t="shared" si="1"/>
        <v>120</v>
      </c>
      <c r="AX2" s="984">
        <f t="shared" si="1"/>
        <v>140</v>
      </c>
      <c r="AY2" s="984">
        <f t="shared" si="1"/>
        <v>130</v>
      </c>
      <c r="AZ2" s="984">
        <f t="shared" si="1"/>
        <v>150</v>
      </c>
      <c r="BA2" s="984">
        <f t="shared" si="1"/>
        <v>170</v>
      </c>
      <c r="BB2" s="984">
        <f t="shared" si="1"/>
        <v>160</v>
      </c>
      <c r="BC2" s="984">
        <f t="shared" si="1"/>
        <v>1150</v>
      </c>
      <c r="BD2" s="984">
        <f t="shared" si="1"/>
        <v>430</v>
      </c>
      <c r="BE2" s="984">
        <f t="shared" si="1"/>
        <v>0</v>
      </c>
      <c r="BF2" s="984">
        <f t="shared" si="1"/>
        <v>230</v>
      </c>
      <c r="BG2" s="984">
        <f t="shared" si="1"/>
        <v>240</v>
      </c>
      <c r="BH2" s="984">
        <f t="shared" si="1"/>
        <v>250</v>
      </c>
      <c r="BI2" s="984">
        <f t="shared" si="1"/>
        <v>27482</v>
      </c>
      <c r="BJ2" s="984">
        <f t="shared" si="1"/>
        <v>16268</v>
      </c>
      <c r="BK2" s="984">
        <f t="shared" si="1"/>
        <v>14014</v>
      </c>
      <c r="BL2" s="984">
        <f t="shared" si="1"/>
        <v>0</v>
      </c>
      <c r="BM2" s="984">
        <f>SUBTOTAL(9,BM15:BM3551)</f>
        <v>491</v>
      </c>
      <c r="BN2" s="984">
        <f t="shared" si="1"/>
        <v>536</v>
      </c>
      <c r="BO2" s="984">
        <f t="shared" si="1"/>
        <v>813</v>
      </c>
      <c r="BP2" s="984">
        <f t="shared" si="1"/>
        <v>414</v>
      </c>
      <c r="BQ2" s="984">
        <f>SUBTOTAL(9,BQ15:BQ3551)</f>
        <v>8180</v>
      </c>
      <c r="BR2" s="984">
        <f>SUBTOTAL(9,BR15:BR3551)</f>
        <v>1840</v>
      </c>
      <c r="BS2" s="984">
        <f t="shared" si="1"/>
        <v>1233</v>
      </c>
      <c r="BT2" s="984">
        <f t="shared" si="1"/>
        <v>869</v>
      </c>
      <c r="BU2" s="984">
        <f t="shared" si="1"/>
        <v>1477</v>
      </c>
      <c r="BV2" s="984">
        <f t="shared" si="1"/>
        <v>1114</v>
      </c>
      <c r="BW2" s="984">
        <f t="shared" si="1"/>
        <v>1647</v>
      </c>
      <c r="BX2" s="984">
        <f t="shared" si="1"/>
        <v>3034</v>
      </c>
      <c r="BY2" s="984">
        <f t="shared" si="1"/>
        <v>3034</v>
      </c>
      <c r="BZ2" s="984">
        <f t="shared" si="1"/>
        <v>0</v>
      </c>
      <c r="CA2" s="984">
        <f t="shared" si="1"/>
        <v>0</v>
      </c>
      <c r="CB2" s="984">
        <f t="shared" si="1"/>
        <v>0</v>
      </c>
      <c r="CC2" s="984">
        <f t="shared" si="1"/>
        <v>0</v>
      </c>
      <c r="CD2" s="984">
        <f t="shared" si="1"/>
        <v>0</v>
      </c>
      <c r="CE2" s="984">
        <f t="shared" si="1"/>
        <v>0</v>
      </c>
      <c r="CF2" s="984">
        <f t="shared" si="1"/>
        <v>0</v>
      </c>
      <c r="CG2" s="984">
        <f t="shared" si="1"/>
        <v>0</v>
      </c>
      <c r="CH2" s="984">
        <f t="shared" si="1"/>
        <v>0</v>
      </c>
      <c r="CI2" s="984">
        <f t="shared" si="1"/>
        <v>0</v>
      </c>
      <c r="CJ2" s="984">
        <f t="shared" si="1"/>
        <v>0</v>
      </c>
      <c r="CK2" s="984">
        <f t="shared" si="1"/>
        <v>0</v>
      </c>
      <c r="CL2" s="984">
        <f t="shared" si="1"/>
        <v>0</v>
      </c>
      <c r="CM2" s="984">
        <f t="shared" si="1"/>
        <v>10864</v>
      </c>
      <c r="CN2" s="984">
        <f t="shared" si="1"/>
        <v>4446</v>
      </c>
      <c r="CO2" s="984">
        <f t="shared" si="1"/>
        <v>2555</v>
      </c>
      <c r="CP2" s="984">
        <f t="shared" si="1"/>
        <v>0</v>
      </c>
      <c r="CQ2" s="984">
        <f t="shared" si="1"/>
        <v>912</v>
      </c>
      <c r="CR2" s="984">
        <f t="shared" ref="CR2:DV2" si="2">SUBTOTAL(9,CR15:CR3551)</f>
        <v>979</v>
      </c>
      <c r="CS2" s="984">
        <f t="shared" si="2"/>
        <v>0</v>
      </c>
      <c r="CT2" s="984">
        <f t="shared" si="2"/>
        <v>0</v>
      </c>
      <c r="CU2" s="984">
        <f t="shared" si="2"/>
        <v>4288</v>
      </c>
      <c r="CV2" s="984">
        <f t="shared" si="2"/>
        <v>0</v>
      </c>
      <c r="CW2" s="984">
        <f t="shared" si="2"/>
        <v>3692</v>
      </c>
      <c r="CX2" s="984">
        <f t="shared" si="2"/>
        <v>0</v>
      </c>
      <c r="CY2" s="984">
        <f t="shared" si="2"/>
        <v>557</v>
      </c>
      <c r="CZ2" s="984">
        <f t="shared" si="2"/>
        <v>39</v>
      </c>
      <c r="DA2" s="984">
        <f t="shared" si="2"/>
        <v>0</v>
      </c>
      <c r="DB2" s="984">
        <f t="shared" si="2"/>
        <v>980</v>
      </c>
      <c r="DC2" s="984">
        <f t="shared" si="2"/>
        <v>110</v>
      </c>
      <c r="DD2" s="984">
        <f t="shared" si="2"/>
        <v>120</v>
      </c>
      <c r="DE2" s="984">
        <f t="shared" si="2"/>
        <v>140</v>
      </c>
      <c r="DF2" s="984">
        <f t="shared" si="2"/>
        <v>130</v>
      </c>
      <c r="DG2" s="984">
        <f t="shared" si="2"/>
        <v>150</v>
      </c>
      <c r="DH2" s="984">
        <f t="shared" si="2"/>
        <v>170</v>
      </c>
      <c r="DI2" s="984">
        <f t="shared" si="2"/>
        <v>160</v>
      </c>
      <c r="DJ2" s="984">
        <f t="shared" si="2"/>
        <v>1150</v>
      </c>
      <c r="DK2" s="984">
        <f t="shared" si="2"/>
        <v>430</v>
      </c>
      <c r="DL2" s="984">
        <f t="shared" si="2"/>
        <v>0</v>
      </c>
      <c r="DM2" s="984">
        <f t="shared" si="2"/>
        <v>230</v>
      </c>
      <c r="DN2" s="984">
        <f t="shared" si="2"/>
        <v>240</v>
      </c>
      <c r="DO2" s="984">
        <f t="shared" si="2"/>
        <v>250</v>
      </c>
      <c r="DP2" s="984">
        <f t="shared" si="2"/>
        <v>369019</v>
      </c>
      <c r="DQ2" s="984">
        <f t="shared" si="2"/>
        <v>0</v>
      </c>
      <c r="DR2" s="984">
        <f t="shared" si="2"/>
        <v>0</v>
      </c>
      <c r="DS2" s="984">
        <f t="shared" si="2"/>
        <v>0</v>
      </c>
      <c r="DT2" s="984">
        <f t="shared" si="2"/>
        <v>0</v>
      </c>
      <c r="DU2" s="984">
        <f t="shared" si="2"/>
        <v>0</v>
      </c>
      <c r="DV2" s="984">
        <f t="shared" si="2"/>
        <v>0</v>
      </c>
      <c r="DW2" s="984">
        <f>SUBTOTAL(3,DW15:DW3551)</f>
        <v>0</v>
      </c>
      <c r="DX2" s="984">
        <f t="shared" ref="DX2:EP2" si="3">SUBTOTAL(9,DX15:DX3551)</f>
        <v>0</v>
      </c>
      <c r="DY2" s="984">
        <f t="shared" si="3"/>
        <v>0</v>
      </c>
      <c r="DZ2" s="984">
        <f t="shared" si="3"/>
        <v>0</v>
      </c>
      <c r="EA2" s="984">
        <f t="shared" si="3"/>
        <v>0</v>
      </c>
      <c r="EB2" s="984">
        <f t="shared" si="3"/>
        <v>0</v>
      </c>
      <c r="EC2" s="984">
        <f t="shared" si="3"/>
        <v>0</v>
      </c>
      <c r="ED2" s="984">
        <f t="shared" si="3"/>
        <v>0</v>
      </c>
      <c r="EE2" s="984">
        <f t="shared" si="3"/>
        <v>0</v>
      </c>
      <c r="EF2" s="984">
        <f t="shared" si="3"/>
        <v>0</v>
      </c>
      <c r="EG2" s="984">
        <f t="shared" si="3"/>
        <v>0</v>
      </c>
      <c r="EH2" s="984">
        <f t="shared" si="3"/>
        <v>0</v>
      </c>
      <c r="EI2" s="984">
        <f t="shared" si="3"/>
        <v>0</v>
      </c>
      <c r="EJ2" s="984">
        <f t="shared" si="3"/>
        <v>0</v>
      </c>
      <c r="EK2" s="984">
        <f t="shared" si="3"/>
        <v>1</v>
      </c>
      <c r="EL2" s="984">
        <f t="shared" si="3"/>
        <v>2140</v>
      </c>
      <c r="EM2" s="984">
        <f t="shared" si="3"/>
        <v>907</v>
      </c>
      <c r="EN2" s="984">
        <f t="shared" si="3"/>
        <v>1233</v>
      </c>
      <c r="EO2" s="984">
        <f t="shared" si="3"/>
        <v>21400</v>
      </c>
      <c r="EP2" s="984">
        <f t="shared" si="3"/>
        <v>0</v>
      </c>
      <c r="EQ2" s="984">
        <f>SUBTOTAL(9,EQ15:EQ3551)</f>
        <v>0</v>
      </c>
      <c r="ER2" s="984">
        <f>SUBTOTAL(9,ER15:ER3551)</f>
        <v>0</v>
      </c>
      <c r="ES2" s="984">
        <f t="shared" ref="ES2:EV2" si="4">SUBTOTAL(9,ES15:ES3551)</f>
        <v>0</v>
      </c>
      <c r="ET2" s="984">
        <f t="shared" si="4"/>
        <v>0</v>
      </c>
      <c r="EU2" s="984">
        <f t="shared" si="4"/>
        <v>0</v>
      </c>
      <c r="EV2" s="984">
        <f t="shared" si="4"/>
        <v>0</v>
      </c>
      <c r="EW2" s="984">
        <f t="shared" ref="EW2:FE2" si="5">SUBTOTAL(3,EW15:EW3551)</f>
        <v>1</v>
      </c>
      <c r="EX2" s="984">
        <f t="shared" si="5"/>
        <v>1</v>
      </c>
      <c r="EY2" s="984">
        <f t="shared" si="5"/>
        <v>0</v>
      </c>
      <c r="EZ2" s="984">
        <f t="shared" si="5"/>
        <v>1</v>
      </c>
      <c r="FA2" s="984">
        <f t="shared" si="5"/>
        <v>1</v>
      </c>
      <c r="FB2" s="984">
        <f t="shared" si="5"/>
        <v>0</v>
      </c>
      <c r="FC2" s="984">
        <f t="shared" si="5"/>
        <v>1</v>
      </c>
      <c r="FD2" s="984">
        <f t="shared" si="5"/>
        <v>1</v>
      </c>
      <c r="FE2" s="984">
        <f t="shared" si="5"/>
        <v>0</v>
      </c>
      <c r="FF2" s="984">
        <f t="shared" ref="FF2:FT2" si="6">SUBTOTAL(9,FF15:FF3551)</f>
        <v>1</v>
      </c>
      <c r="FG2" s="984">
        <f t="shared" si="6"/>
        <v>738</v>
      </c>
      <c r="FH2" s="984">
        <f t="shared" si="6"/>
        <v>738</v>
      </c>
      <c r="FI2" s="984">
        <f t="shared" si="6"/>
        <v>0</v>
      </c>
      <c r="FJ2" s="984">
        <f t="shared" si="6"/>
        <v>4428</v>
      </c>
      <c r="FK2" s="984">
        <f t="shared" si="6"/>
        <v>0</v>
      </c>
      <c r="FL2" s="984">
        <f t="shared" si="6"/>
        <v>0</v>
      </c>
      <c r="FM2" s="984">
        <f t="shared" si="6"/>
        <v>0</v>
      </c>
      <c r="FN2" s="984">
        <f t="shared" si="6"/>
        <v>0</v>
      </c>
      <c r="FO2" s="984">
        <f t="shared" si="6"/>
        <v>0</v>
      </c>
      <c r="FP2" s="984">
        <f t="shared" si="6"/>
        <v>0</v>
      </c>
      <c r="FQ2" s="984">
        <f t="shared" si="6"/>
        <v>0</v>
      </c>
      <c r="FR2" s="984">
        <f t="shared" si="6"/>
        <v>0</v>
      </c>
      <c r="FS2" s="984">
        <f t="shared" si="6"/>
        <v>0</v>
      </c>
      <c r="FT2" s="984">
        <f t="shared" si="6"/>
        <v>0</v>
      </c>
      <c r="FU2" s="984">
        <f>SUBTOTAL(3,FU15:FU3551)</f>
        <v>0</v>
      </c>
      <c r="FV2" s="984">
        <f t="shared" ref="FV2:GF2" si="7">SUBTOTAL(9,FV15:FV3551)</f>
        <v>0</v>
      </c>
      <c r="FW2" s="984">
        <f t="shared" si="7"/>
        <v>0</v>
      </c>
      <c r="FX2" s="984">
        <f t="shared" si="7"/>
        <v>0</v>
      </c>
      <c r="FY2" s="984">
        <f t="shared" si="7"/>
        <v>0</v>
      </c>
      <c r="FZ2" s="984">
        <f t="shared" si="7"/>
        <v>0</v>
      </c>
      <c r="GA2" s="984">
        <f t="shared" si="7"/>
        <v>0</v>
      </c>
      <c r="GB2" s="984">
        <f t="shared" si="7"/>
        <v>0</v>
      </c>
      <c r="GC2" s="984">
        <f t="shared" si="7"/>
        <v>0</v>
      </c>
      <c r="GD2" s="984">
        <f t="shared" si="7"/>
        <v>0</v>
      </c>
      <c r="GE2" s="984">
        <f t="shared" si="7"/>
        <v>0</v>
      </c>
      <c r="GF2" s="984">
        <f t="shared" si="7"/>
        <v>0</v>
      </c>
      <c r="GG2" s="984">
        <f>SUBTOTAL(3,GG15:GG3551)</f>
        <v>0</v>
      </c>
      <c r="GH2" s="984">
        <f t="shared" ref="GH2:GT2" si="8">SUBTOTAL(9,GH15:GH3551)</f>
        <v>0</v>
      </c>
      <c r="GI2" s="984">
        <f t="shared" si="8"/>
        <v>0</v>
      </c>
      <c r="GJ2" s="984">
        <f t="shared" si="8"/>
        <v>0</v>
      </c>
      <c r="GK2" s="984">
        <f t="shared" si="8"/>
        <v>0</v>
      </c>
      <c r="GL2" s="984">
        <f>SUBTOTAL(9,GL15:GL3551)</f>
        <v>2</v>
      </c>
      <c r="GM2" s="984">
        <f t="shared" si="8"/>
        <v>0</v>
      </c>
      <c r="GN2" s="984">
        <f t="shared" si="8"/>
        <v>0</v>
      </c>
      <c r="GO2" s="984">
        <f t="shared" si="8"/>
        <v>0</v>
      </c>
      <c r="GP2" s="984">
        <f t="shared" si="8"/>
        <v>0</v>
      </c>
      <c r="GQ2" s="984">
        <f t="shared" si="8"/>
        <v>0</v>
      </c>
      <c r="GR2" s="984">
        <f t="shared" si="8"/>
        <v>0</v>
      </c>
      <c r="GS2" s="984">
        <f t="shared" si="8"/>
        <v>0</v>
      </c>
      <c r="GT2" s="984">
        <f t="shared" si="8"/>
        <v>0</v>
      </c>
      <c r="GU2" s="984">
        <f>SUBTOTAL(3,GU15:GU3551)</f>
        <v>1</v>
      </c>
      <c r="GV2" s="984">
        <f>SUBTOTAL(3,GV15:GV3551)</f>
        <v>1</v>
      </c>
      <c r="GW2" s="984">
        <f>SUBTOTAL(3,GW15:GW3551)</f>
        <v>0</v>
      </c>
      <c r="GX2" s="984">
        <f>SUBTOTAL(9,GX15:GX3551)</f>
        <v>0</v>
      </c>
      <c r="GY2" s="984">
        <f>SUBTOTAL(9,GY15:GY3551)</f>
        <v>0</v>
      </c>
      <c r="GZ2" s="984">
        <f>SUBTOTAL(9,GZ15:GZ3551)</f>
        <v>0</v>
      </c>
      <c r="HA2" s="984">
        <f>SUBTOTAL(9,HA15:HA3551)</f>
        <v>0</v>
      </c>
      <c r="HB2" s="984">
        <f>SUBTOTAL(3,HB15:HB3551)</f>
        <v>1</v>
      </c>
      <c r="HC2" s="984">
        <f>SUBTOTAL(3,HC15:HC3551)</f>
        <v>1</v>
      </c>
      <c r="HD2" s="984">
        <f>SUBTOTAL(3,HD15:HD3551)</f>
        <v>0</v>
      </c>
      <c r="HE2" s="984">
        <f>SUBTOTAL(9,HE15:HE3551)</f>
        <v>1</v>
      </c>
      <c r="HF2" s="984">
        <f>SUBTOTAL(9,HF15:HF3551)</f>
        <v>5000</v>
      </c>
      <c r="HG2" s="984">
        <f>SUBTOTAL(9,HG15:HG3551)</f>
        <v>0</v>
      </c>
      <c r="HH2" s="984">
        <f>SUBTOTAL(9,HH15:HH3551)</f>
        <v>0</v>
      </c>
      <c r="HI2" s="984">
        <f>SUBTOTAL(3,HI15:HI3551)</f>
        <v>1</v>
      </c>
      <c r="HJ2" s="984">
        <f>SUBTOTAL(3,HJ15:HJ3551)</f>
        <v>1</v>
      </c>
      <c r="HK2" s="984">
        <f>SUBTOTAL(3,HK15:HK3551)</f>
        <v>0</v>
      </c>
      <c r="HL2" s="984">
        <f>SUBTOTAL(9,HL15:HL3551)</f>
        <v>0</v>
      </c>
      <c r="HM2" s="984">
        <f>SUBTOTAL(9,HM15:HM246551)</f>
        <v>0</v>
      </c>
      <c r="HN2" s="984">
        <f>SUBTOTAL(9,HN15:HN246551)</f>
        <v>394847</v>
      </c>
      <c r="HO2" s="1012">
        <f>SUBTOTAL(9,HO15:HO246551)</f>
        <v>0</v>
      </c>
      <c r="HP2" s="984">
        <f>SUBTOTAL(9,HP15:HP246551)</f>
        <v>194847</v>
      </c>
      <c r="HQ2" s="986">
        <f>HP2/HN2</f>
        <v>0.49347468766382929</v>
      </c>
      <c r="HR2" s="984">
        <f t="shared" ref="HR2:IK2" si="9">SUBTOTAL(9,HR15:HR3551)</f>
        <v>200000</v>
      </c>
      <c r="HS2" s="984">
        <f t="shared" si="9"/>
        <v>0</v>
      </c>
      <c r="HT2" s="984">
        <f t="shared" si="9"/>
        <v>394847</v>
      </c>
      <c r="HU2" s="984">
        <f t="shared" si="9"/>
        <v>0</v>
      </c>
      <c r="HV2" s="984">
        <f t="shared" si="9"/>
        <v>4000000</v>
      </c>
      <c r="HW2" s="984">
        <f t="shared" si="9"/>
        <v>300000</v>
      </c>
      <c r="HX2" s="984">
        <f t="shared" si="9"/>
        <v>30000</v>
      </c>
      <c r="HY2" s="984">
        <f t="shared" si="9"/>
        <v>1000000</v>
      </c>
      <c r="HZ2" s="984">
        <f t="shared" si="9"/>
        <v>800000</v>
      </c>
      <c r="IA2" s="984">
        <f t="shared" si="9"/>
        <v>500000</v>
      </c>
      <c r="IB2" s="984">
        <f t="shared" si="9"/>
        <v>500000</v>
      </c>
      <c r="IC2" s="984">
        <f t="shared" si="9"/>
        <v>600000</v>
      </c>
      <c r="ID2" s="984">
        <f t="shared" si="9"/>
        <v>30000</v>
      </c>
      <c r="IE2" s="984">
        <f t="shared" si="9"/>
        <v>20000</v>
      </c>
      <c r="IF2" s="984">
        <f t="shared" si="9"/>
        <v>100000</v>
      </c>
      <c r="IG2" s="984">
        <f t="shared" si="9"/>
        <v>20000</v>
      </c>
      <c r="IH2" s="984">
        <f t="shared" si="9"/>
        <v>100000</v>
      </c>
      <c r="II2" s="984">
        <f t="shared" si="9"/>
        <v>0</v>
      </c>
      <c r="IJ2" s="1012">
        <f t="shared" si="9"/>
        <v>0</v>
      </c>
      <c r="IK2" s="984">
        <f t="shared" si="9"/>
        <v>0</v>
      </c>
      <c r="IL2" s="983">
        <f>COUNTIF(IL15:IL3551,"&gt;0")</f>
        <v>1</v>
      </c>
      <c r="IM2" s="984">
        <f t="shared" ref="IM2:IV2" si="10">SUBTOTAL(9,IM15:IM3551)</f>
        <v>1</v>
      </c>
      <c r="IN2" s="984">
        <f t="shared" si="10"/>
        <v>1</v>
      </c>
      <c r="IO2" s="1019">
        <f t="shared" si="10"/>
        <v>0</v>
      </c>
      <c r="IP2" s="984">
        <f t="shared" si="10"/>
        <v>0</v>
      </c>
      <c r="IQ2" s="984">
        <f t="shared" si="10"/>
        <v>0</v>
      </c>
      <c r="IR2" s="984">
        <f t="shared" si="10"/>
        <v>0</v>
      </c>
      <c r="IS2" s="984">
        <f t="shared" si="10"/>
        <v>0</v>
      </c>
      <c r="IT2" s="984">
        <f t="shared" si="10"/>
        <v>0</v>
      </c>
      <c r="IU2" s="984">
        <f t="shared" si="10"/>
        <v>0</v>
      </c>
      <c r="IV2" s="1019">
        <f t="shared" si="10"/>
        <v>0</v>
      </c>
      <c r="IW2" s="983">
        <f>COUNTIF(IW15:IW3551,"&gt;0")</f>
        <v>1</v>
      </c>
      <c r="IX2" s="984">
        <f>SUBTOTAL(9,IX15:IX3551)</f>
        <v>1</v>
      </c>
      <c r="IY2" s="984">
        <f>SUBTOTAL(9,IY15:IY3551)</f>
        <v>1</v>
      </c>
      <c r="IZ2" s="984">
        <f>SUBTOTAL(9,IZ15:IZ3551)</f>
        <v>1</v>
      </c>
      <c r="JA2" s="983">
        <f>COUNTIF(JA15:JA3551,"&gt;0")</f>
        <v>1</v>
      </c>
      <c r="JB2" s="984">
        <f t="shared" ref="JB2:JK2" si="11">SUBTOTAL(9,JB15:JB3551)</f>
        <v>1</v>
      </c>
      <c r="JC2" s="984">
        <f t="shared" si="11"/>
        <v>0</v>
      </c>
      <c r="JD2" s="984">
        <f t="shared" si="11"/>
        <v>0</v>
      </c>
      <c r="JE2" s="984">
        <f t="shared" si="11"/>
        <v>1</v>
      </c>
      <c r="JF2" s="984">
        <f t="shared" si="11"/>
        <v>0</v>
      </c>
      <c r="JG2" s="984">
        <f t="shared" si="11"/>
        <v>0</v>
      </c>
      <c r="JH2" s="984">
        <f t="shared" si="11"/>
        <v>1</v>
      </c>
      <c r="JI2" s="984">
        <f t="shared" si="11"/>
        <v>0</v>
      </c>
      <c r="JJ2" s="1019">
        <f t="shared" si="11"/>
        <v>1</v>
      </c>
      <c r="JK2" s="984">
        <f t="shared" si="11"/>
        <v>0</v>
      </c>
      <c r="JL2" s="983">
        <f>COUNTIF(JL15:JL3551,"&gt;0")</f>
        <v>1</v>
      </c>
      <c r="JM2" s="984">
        <f>SUBTOTAL(9,JM15:JM3551)</f>
        <v>1</v>
      </c>
      <c r="JN2" s="984">
        <f>SUBTOTAL(9,JN15:JN3551)</f>
        <v>1</v>
      </c>
      <c r="JO2" s="984">
        <f>SUBTOTAL(9,JO15:JO3551)</f>
        <v>0</v>
      </c>
      <c r="JP2" s="984">
        <f>SUBTOTAL(9,JP15:JP3551)</f>
        <v>0</v>
      </c>
      <c r="JQ2" s="984">
        <f>SUBTOTAL(9,JQ15:JQ3551)</f>
        <v>0</v>
      </c>
      <c r="JR2" s="983">
        <f>COUNTIF(JR15:JR3551,"&gt;0")</f>
        <v>1</v>
      </c>
      <c r="JS2" s="984">
        <f t="shared" ref="JS2:KB2" si="12">SUBTOTAL(9,JS15:JS3551)</f>
        <v>1</v>
      </c>
      <c r="JT2" s="984">
        <f t="shared" si="12"/>
        <v>0</v>
      </c>
      <c r="JU2" s="984">
        <f t="shared" si="12"/>
        <v>0</v>
      </c>
      <c r="JV2" s="984">
        <f t="shared" si="12"/>
        <v>0</v>
      </c>
      <c r="JW2" s="984">
        <f t="shared" si="12"/>
        <v>0</v>
      </c>
      <c r="JX2" s="984">
        <f t="shared" si="12"/>
        <v>0</v>
      </c>
      <c r="JY2" s="984">
        <f t="shared" si="12"/>
        <v>0</v>
      </c>
      <c r="JZ2" s="984">
        <f t="shared" si="12"/>
        <v>1</v>
      </c>
      <c r="KA2" s="984">
        <f t="shared" si="12"/>
        <v>0</v>
      </c>
      <c r="KB2" s="984">
        <f t="shared" si="12"/>
        <v>0</v>
      </c>
      <c r="KC2" s="984">
        <f>SUBTOTAL(3,KC15:KC3551)</f>
        <v>1</v>
      </c>
      <c r="KD2" s="983">
        <f>COUNTIF(KD15:KD3551,"&gt;0")</f>
        <v>0</v>
      </c>
      <c r="KE2" s="983">
        <f>COUNTIF(KE15:KE3551,"&gt;0")</f>
        <v>1</v>
      </c>
      <c r="KF2" s="983">
        <f>COUNTIF(KF15:KF3551,"&gt;0")</f>
        <v>1</v>
      </c>
      <c r="KG2" s="983">
        <f>COUNTIF(KG15:KG3551,"&gt;0")</f>
        <v>1</v>
      </c>
      <c r="KH2" s="984">
        <f t="shared" ref="KH2:LB2" si="13">SUBTOTAL(9,KH15:KH3551)</f>
        <v>0</v>
      </c>
      <c r="KI2" s="984">
        <f t="shared" si="13"/>
        <v>3</v>
      </c>
      <c r="KJ2" s="895">
        <f t="shared" si="13"/>
        <v>400.35999999999996</v>
      </c>
      <c r="KK2" s="984">
        <f t="shared" si="13"/>
        <v>1</v>
      </c>
      <c r="KL2" s="984">
        <f t="shared" si="13"/>
        <v>1</v>
      </c>
      <c r="KM2" s="984">
        <f t="shared" si="13"/>
        <v>0</v>
      </c>
      <c r="KN2" s="984">
        <f t="shared" si="13"/>
        <v>1</v>
      </c>
      <c r="KO2" s="984">
        <f t="shared" si="13"/>
        <v>0</v>
      </c>
      <c r="KP2" s="984">
        <f t="shared" si="13"/>
        <v>1</v>
      </c>
      <c r="KQ2" s="984">
        <f>SUBTOTAL(9,KQ15:KQ3551)</f>
        <v>0</v>
      </c>
      <c r="KR2" s="984">
        <f>SUBTOTAL(3,KR15:KR3551)</f>
        <v>1</v>
      </c>
      <c r="KS2" s="984">
        <f t="shared" si="13"/>
        <v>1</v>
      </c>
      <c r="KT2" s="984">
        <f t="shared" si="13"/>
        <v>0</v>
      </c>
      <c r="KU2" s="984">
        <f t="shared" si="13"/>
        <v>0</v>
      </c>
      <c r="KV2" s="984">
        <f t="shared" si="13"/>
        <v>0</v>
      </c>
      <c r="KW2" s="984">
        <f t="shared" si="13"/>
        <v>1</v>
      </c>
      <c r="KX2" s="984">
        <f t="shared" si="13"/>
        <v>1</v>
      </c>
      <c r="KY2" s="984"/>
      <c r="KZ2" s="984"/>
      <c r="LA2" s="984"/>
      <c r="LB2" s="984">
        <f t="shared" si="13"/>
        <v>0</v>
      </c>
      <c r="LC2" s="984">
        <f>SUBTOTAL(3,LC15:LC3551)</f>
        <v>1</v>
      </c>
      <c r="LD2" s="984">
        <f t="shared" ref="LD2:LP2" si="14">SUBTOTAL(9,LD15:LD3551)</f>
        <v>1</v>
      </c>
      <c r="LE2" s="984">
        <f t="shared" si="14"/>
        <v>1</v>
      </c>
      <c r="LF2" s="984">
        <f t="shared" si="14"/>
        <v>0</v>
      </c>
      <c r="LG2" s="984">
        <f t="shared" si="14"/>
        <v>0</v>
      </c>
      <c r="LH2" s="984">
        <f>SUBTOTAL(9,LH15:LH3551)</f>
        <v>0</v>
      </c>
      <c r="LI2" s="984">
        <f t="shared" si="14"/>
        <v>0</v>
      </c>
      <c r="LJ2" s="984">
        <f t="shared" si="14"/>
        <v>0</v>
      </c>
      <c r="LK2" s="984">
        <f t="shared" si="14"/>
        <v>1</v>
      </c>
      <c r="LL2" s="984">
        <f t="shared" si="14"/>
        <v>0</v>
      </c>
      <c r="LM2" s="984">
        <f t="shared" si="14"/>
        <v>0</v>
      </c>
      <c r="LN2" s="984">
        <f t="shared" si="14"/>
        <v>0</v>
      </c>
      <c r="LO2" s="984">
        <f t="shared" si="14"/>
        <v>0</v>
      </c>
      <c r="LP2" s="984">
        <f t="shared" si="14"/>
        <v>0</v>
      </c>
      <c r="LQ2" s="984">
        <f>SUBTOTAL(3,LQ15:LQ3551)</f>
        <v>1</v>
      </c>
      <c r="LR2" s="984">
        <f t="shared" ref="LR2:LX2" si="15">SUBTOTAL(9,LR15:LR3551)</f>
        <v>3</v>
      </c>
      <c r="LS2" s="984">
        <f t="shared" si="15"/>
        <v>397.65999999999997</v>
      </c>
      <c r="LT2" s="984">
        <f t="shared" si="15"/>
        <v>0</v>
      </c>
      <c r="LU2" s="984">
        <f t="shared" si="15"/>
        <v>1</v>
      </c>
      <c r="LV2" s="984">
        <f t="shared" si="15"/>
        <v>0</v>
      </c>
      <c r="LW2" s="984">
        <f t="shared" si="15"/>
        <v>1</v>
      </c>
      <c r="LX2" s="984">
        <f t="shared" si="15"/>
        <v>0</v>
      </c>
      <c r="LY2" s="984">
        <f>SUBTOTAL(3,LY15:LY3551)</f>
        <v>1</v>
      </c>
      <c r="LZ2" s="984">
        <f t="shared" ref="LZ2:MF2" si="16">SUBTOTAL(9,LZ15:LZ3551)</f>
        <v>1</v>
      </c>
      <c r="MA2" s="984">
        <f t="shared" si="16"/>
        <v>0</v>
      </c>
      <c r="MB2" s="984">
        <f t="shared" si="16"/>
        <v>1</v>
      </c>
      <c r="MC2" s="984">
        <f t="shared" si="16"/>
        <v>0</v>
      </c>
      <c r="MD2" s="984">
        <f t="shared" si="16"/>
        <v>1</v>
      </c>
      <c r="ME2" s="984">
        <f t="shared" si="16"/>
        <v>1</v>
      </c>
      <c r="MF2" s="984">
        <f t="shared" si="16"/>
        <v>1</v>
      </c>
      <c r="MG2" s="984">
        <f>SUBTOTAL(3,MG15:MG3551)</f>
        <v>1</v>
      </c>
      <c r="MH2" s="984">
        <f>SUBTOTAL(3,MH15:MH3551)</f>
        <v>1</v>
      </c>
      <c r="MN2" s="984">
        <f t="shared" ref="MN2" si="17">SUBTOTAL(9,MN15:MN3551)</f>
        <v>0</v>
      </c>
    </row>
    <row r="3" spans="1:392" s="983" customFormat="1" ht="6.6" customHeight="1">
      <c r="K3" s="984"/>
      <c r="L3" s="984"/>
      <c r="M3" s="984"/>
      <c r="N3" s="1012"/>
      <c r="O3" s="1012"/>
      <c r="P3" s="984"/>
      <c r="Q3" s="984"/>
      <c r="R3" s="984"/>
      <c r="S3" s="984"/>
      <c r="T3" s="984"/>
      <c r="U3" s="984"/>
      <c r="V3" s="984"/>
      <c r="W3" s="984"/>
      <c r="X3" s="984"/>
      <c r="Y3" s="984"/>
      <c r="Z3" s="984"/>
      <c r="AA3" s="984"/>
      <c r="AB3" s="984"/>
      <c r="AC3" s="984"/>
      <c r="AD3" s="984"/>
      <c r="AE3" s="984"/>
      <c r="AF3" s="984"/>
      <c r="AG3" s="984"/>
      <c r="AH3" s="984"/>
      <c r="AI3" s="984"/>
      <c r="AJ3" s="984"/>
      <c r="AK3" s="984"/>
      <c r="AL3" s="984"/>
      <c r="AM3" s="984"/>
      <c r="AN3" s="984"/>
      <c r="AO3" s="984"/>
      <c r="AP3" s="984"/>
      <c r="AQ3" s="984"/>
      <c r="AR3" s="984"/>
      <c r="AS3" s="984"/>
      <c r="AT3" s="984"/>
      <c r="AU3" s="984"/>
      <c r="AV3" s="984"/>
      <c r="AW3" s="984"/>
      <c r="AX3" s="984"/>
      <c r="AY3" s="984"/>
      <c r="AZ3" s="984"/>
      <c r="BA3" s="984"/>
      <c r="BB3" s="984"/>
      <c r="BC3" s="984"/>
      <c r="BD3" s="984"/>
      <c r="BE3" s="984"/>
      <c r="BF3" s="984"/>
      <c r="BG3" s="984"/>
      <c r="BH3" s="984"/>
      <c r="BI3" s="984"/>
      <c r="BJ3" s="984"/>
      <c r="BK3" s="984"/>
      <c r="BL3" s="984"/>
      <c r="BM3" s="984"/>
      <c r="BN3" s="984"/>
      <c r="BO3" s="984"/>
      <c r="BP3" s="984"/>
      <c r="BQ3" s="984"/>
      <c r="BR3" s="984"/>
      <c r="BS3" s="984"/>
      <c r="BT3" s="984"/>
      <c r="BU3" s="984"/>
      <c r="BV3" s="984"/>
      <c r="BW3" s="984"/>
      <c r="BX3" s="984"/>
      <c r="BY3" s="984"/>
      <c r="BZ3" s="984"/>
      <c r="CA3" s="984"/>
      <c r="CB3" s="984"/>
      <c r="CC3" s="984"/>
      <c r="CD3" s="984"/>
      <c r="CE3" s="984"/>
      <c r="CF3" s="984"/>
      <c r="CG3" s="984"/>
      <c r="CH3" s="984"/>
      <c r="CI3" s="984"/>
      <c r="CJ3" s="984"/>
      <c r="CK3" s="984"/>
      <c r="CL3" s="984"/>
      <c r="CM3" s="984"/>
      <c r="CN3" s="984"/>
      <c r="CO3" s="984"/>
      <c r="CP3" s="984"/>
      <c r="CQ3" s="984"/>
      <c r="CR3" s="984"/>
      <c r="CS3" s="984"/>
      <c r="CT3" s="984"/>
      <c r="CU3" s="984"/>
      <c r="CV3" s="984"/>
      <c r="CW3" s="984"/>
      <c r="CX3" s="984"/>
      <c r="CY3" s="984"/>
      <c r="CZ3" s="984"/>
      <c r="DA3" s="984"/>
      <c r="DB3" s="984"/>
      <c r="DC3" s="984"/>
      <c r="DD3" s="984"/>
      <c r="DE3" s="984"/>
      <c r="DF3" s="984"/>
      <c r="DG3" s="984"/>
      <c r="DH3" s="984"/>
      <c r="DI3" s="984"/>
      <c r="DJ3" s="984"/>
      <c r="DK3" s="984"/>
      <c r="DL3" s="984"/>
      <c r="DM3" s="984"/>
      <c r="DN3" s="984"/>
      <c r="DO3" s="984"/>
      <c r="DP3" s="1012"/>
      <c r="DQ3" s="1012"/>
      <c r="DR3" s="984"/>
      <c r="DS3" s="984"/>
      <c r="DT3" s="984"/>
      <c r="DU3" s="984"/>
      <c r="DV3" s="984"/>
      <c r="DW3" s="984"/>
      <c r="DX3" s="984"/>
      <c r="DY3" s="984"/>
      <c r="DZ3" s="984"/>
      <c r="EA3" s="984"/>
      <c r="EB3" s="984"/>
      <c r="EC3" s="984"/>
      <c r="ED3" s="984"/>
      <c r="EE3" s="984"/>
      <c r="EF3" s="984"/>
      <c r="EG3" s="984"/>
      <c r="EH3" s="984"/>
      <c r="EI3" s="984"/>
      <c r="EJ3" s="984"/>
      <c r="EK3" s="984"/>
      <c r="EL3" s="984"/>
      <c r="EM3" s="984"/>
      <c r="EN3" s="984"/>
      <c r="EO3" s="984"/>
      <c r="EP3" s="1012"/>
      <c r="EQ3" s="1012"/>
      <c r="ER3" s="1012"/>
      <c r="ES3" s="1012"/>
      <c r="ET3" s="1012"/>
      <c r="EU3" s="1012"/>
      <c r="EV3" s="1012"/>
      <c r="EW3" s="1012"/>
      <c r="EX3" s="1012"/>
      <c r="EY3" s="1012"/>
      <c r="EZ3" s="1012"/>
      <c r="FA3" s="1012"/>
      <c r="FB3" s="1012"/>
      <c r="FC3" s="1012"/>
      <c r="FD3" s="1012"/>
      <c r="FE3" s="1012"/>
      <c r="FF3" s="984"/>
      <c r="FG3" s="984"/>
      <c r="FH3" s="984"/>
      <c r="FI3" s="984"/>
      <c r="FJ3" s="984"/>
      <c r="FK3" s="1012"/>
      <c r="FL3" s="1012"/>
      <c r="FM3" s="1012"/>
      <c r="FN3" s="1012"/>
      <c r="FO3" s="1012"/>
      <c r="FP3" s="1012"/>
      <c r="FQ3" s="1012"/>
      <c r="FR3" s="1012"/>
      <c r="FS3" s="1012"/>
      <c r="FT3" s="1012"/>
      <c r="FU3" s="1012"/>
      <c r="FV3" s="1012"/>
      <c r="FW3" s="1012"/>
      <c r="FX3" s="1012"/>
      <c r="FY3" s="1012"/>
      <c r="FZ3" s="1012"/>
      <c r="GA3" s="1012"/>
      <c r="GB3" s="1012"/>
      <c r="GC3" s="1012"/>
      <c r="GD3" s="1012"/>
      <c r="GE3" s="1012"/>
      <c r="GF3" s="1012"/>
      <c r="GG3" s="1012"/>
      <c r="GH3" s="984"/>
      <c r="GI3" s="1019"/>
      <c r="GJ3" s="984"/>
      <c r="GK3" s="1012"/>
      <c r="GL3" s="984"/>
      <c r="GM3" s="984"/>
      <c r="GN3" s="1012"/>
      <c r="GO3" s="1012"/>
      <c r="GP3" s="1012"/>
      <c r="GQ3" s="1012"/>
      <c r="GR3" s="1012"/>
      <c r="GS3" s="1012"/>
      <c r="GT3" s="1012"/>
      <c r="GU3" s="1012"/>
      <c r="GV3" s="1012"/>
      <c r="GW3" s="1012"/>
      <c r="GX3" s="984"/>
      <c r="GY3" s="1019"/>
      <c r="GZ3" s="984"/>
      <c r="HA3" s="1012"/>
      <c r="HB3" s="1012"/>
      <c r="HC3" s="1012"/>
      <c r="HD3" s="1012"/>
      <c r="HE3" s="984"/>
      <c r="HF3" s="1019"/>
      <c r="HG3" s="984"/>
      <c r="HH3" s="1012"/>
      <c r="HI3" s="1012"/>
      <c r="HJ3" s="1012"/>
      <c r="HK3" s="1012"/>
      <c r="HL3" s="984"/>
      <c r="HM3" s="984"/>
      <c r="HN3" s="984"/>
      <c r="HO3" s="1012"/>
      <c r="HP3" s="984"/>
      <c r="HQ3" s="986"/>
      <c r="HR3" s="984"/>
      <c r="HS3" s="984"/>
      <c r="HT3" s="984"/>
      <c r="HU3" s="984"/>
      <c r="HV3" s="984"/>
      <c r="HW3" s="984"/>
      <c r="HX3" s="984"/>
      <c r="HY3" s="984"/>
      <c r="HZ3" s="984"/>
      <c r="IA3" s="984"/>
      <c r="IB3" s="984"/>
      <c r="IC3" s="984"/>
      <c r="ID3" s="984"/>
      <c r="IE3" s="984"/>
      <c r="IF3" s="984"/>
      <c r="IG3" s="984"/>
      <c r="IH3" s="984"/>
      <c r="II3" s="984"/>
      <c r="IJ3" s="1012"/>
      <c r="IK3" s="984"/>
      <c r="IM3" s="984"/>
      <c r="IN3" s="984"/>
      <c r="IO3" s="1019"/>
      <c r="IP3" s="984"/>
      <c r="IQ3" s="984"/>
      <c r="IR3" s="984"/>
      <c r="IS3" s="984"/>
      <c r="IT3" s="984"/>
      <c r="IU3" s="984"/>
      <c r="IV3" s="1019"/>
      <c r="IX3" s="984"/>
      <c r="IY3" s="984"/>
      <c r="IZ3" s="984"/>
      <c r="JB3" s="984"/>
      <c r="JC3" s="984"/>
      <c r="JD3" s="984"/>
      <c r="JE3" s="984"/>
      <c r="JF3" s="984"/>
      <c r="JG3" s="984"/>
      <c r="JH3" s="984"/>
      <c r="JI3" s="984"/>
      <c r="JJ3" s="1019"/>
      <c r="JK3" s="984"/>
      <c r="JM3" s="984"/>
      <c r="JN3" s="984"/>
      <c r="JO3" s="984"/>
      <c r="JP3" s="984"/>
      <c r="JQ3" s="984"/>
      <c r="JS3" s="984"/>
      <c r="JT3" s="984"/>
      <c r="JU3" s="984"/>
      <c r="JV3" s="984"/>
      <c r="JW3" s="984"/>
      <c r="JX3" s="984"/>
      <c r="JY3" s="984"/>
      <c r="JZ3" s="984"/>
      <c r="KA3" s="984"/>
      <c r="KB3" s="984"/>
      <c r="KC3" s="985"/>
      <c r="KH3" s="984"/>
      <c r="KI3" s="984"/>
      <c r="KJ3" s="984"/>
      <c r="KK3" s="984"/>
      <c r="KL3" s="984"/>
      <c r="KM3" s="984"/>
      <c r="KN3" s="984"/>
      <c r="KO3" s="984"/>
      <c r="KP3" s="984"/>
      <c r="KQ3" s="984"/>
      <c r="KR3" s="984"/>
      <c r="KS3" s="984"/>
      <c r="KT3" s="984"/>
      <c r="KU3" s="984"/>
      <c r="KV3" s="984"/>
      <c r="KW3" s="984"/>
      <c r="KX3" s="984"/>
      <c r="KY3" s="984"/>
      <c r="KZ3" s="984"/>
      <c r="LA3" s="984"/>
      <c r="LB3" s="984"/>
      <c r="LC3" s="984"/>
      <c r="LD3" s="984"/>
      <c r="LE3" s="984"/>
      <c r="LF3" s="984"/>
      <c r="LG3" s="984"/>
      <c r="LH3" s="984"/>
      <c r="LI3" s="984"/>
      <c r="LJ3" s="984"/>
      <c r="LK3" s="984"/>
      <c r="LL3" s="984"/>
      <c r="LM3" s="984"/>
      <c r="LN3" s="984"/>
      <c r="LO3" s="984"/>
      <c r="LP3" s="984"/>
      <c r="LQ3" s="984"/>
      <c r="LR3" s="984"/>
      <c r="LS3" s="984"/>
      <c r="LT3" s="984"/>
      <c r="LU3" s="984"/>
      <c r="LV3" s="984"/>
      <c r="LW3" s="984"/>
      <c r="LX3" s="984"/>
      <c r="LY3" s="984"/>
      <c r="LZ3" s="984"/>
      <c r="MA3" s="984"/>
      <c r="MB3" s="984"/>
      <c r="MC3" s="984"/>
      <c r="MD3" s="984"/>
      <c r="ME3" s="984"/>
      <c r="MF3" s="984"/>
      <c r="MG3" s="984"/>
      <c r="MH3" s="985"/>
      <c r="MN3" s="984"/>
    </row>
    <row r="4" spans="1:392" s="959" customFormat="1" ht="24" customHeight="1">
      <c r="A4" s="2742" t="s">
        <v>466</v>
      </c>
      <c r="B4" s="2743"/>
      <c r="C4" s="2743"/>
      <c r="D4" s="2743"/>
      <c r="E4" s="2743"/>
      <c r="F4" s="2743"/>
      <c r="G4" s="2743"/>
      <c r="H4" s="2743"/>
      <c r="I4" s="2743"/>
      <c r="J4" s="2743"/>
      <c r="K4" s="2751" t="s">
        <v>467</v>
      </c>
      <c r="L4" s="2752"/>
      <c r="M4" s="2752"/>
      <c r="N4" s="2752"/>
      <c r="O4" s="2752"/>
      <c r="P4" s="2752"/>
      <c r="Q4" s="2752"/>
      <c r="R4" s="2752"/>
      <c r="S4" s="2752"/>
      <c r="T4" s="2752"/>
      <c r="U4" s="2753"/>
      <c r="V4" s="2753"/>
      <c r="W4" s="2753"/>
      <c r="X4" s="2753"/>
      <c r="Y4" s="2753"/>
      <c r="Z4" s="2753"/>
      <c r="AA4" s="2753"/>
      <c r="AB4" s="2753"/>
      <c r="AC4" s="2753"/>
      <c r="AD4" s="2753"/>
      <c r="AE4" s="961" t="s">
        <v>608</v>
      </c>
      <c r="AF4" s="960"/>
      <c r="AG4" s="960"/>
      <c r="AH4" s="960"/>
      <c r="AI4" s="960"/>
      <c r="AJ4" s="960"/>
      <c r="AK4" s="960"/>
      <c r="AL4" s="960"/>
      <c r="AM4" s="960"/>
      <c r="AN4" s="960"/>
      <c r="AO4" s="960"/>
      <c r="AP4" s="960"/>
      <c r="AQ4" s="960"/>
      <c r="AR4" s="960"/>
      <c r="AS4" s="960"/>
      <c r="AT4" s="960"/>
      <c r="AU4" s="960"/>
      <c r="AV4" s="960"/>
      <c r="AW4" s="960"/>
      <c r="AX4" s="960"/>
      <c r="AY4" s="960"/>
      <c r="AZ4" s="960"/>
      <c r="BA4" s="960"/>
      <c r="BB4" s="960"/>
      <c r="BC4" s="960"/>
      <c r="BD4" s="960"/>
      <c r="BE4" s="960"/>
      <c r="BF4" s="960"/>
      <c r="BG4" s="960"/>
      <c r="BH4" s="960"/>
      <c r="BI4" s="960"/>
      <c r="BJ4" s="960"/>
      <c r="BK4" s="960"/>
      <c r="BL4" s="960"/>
      <c r="BM4" s="960"/>
      <c r="BN4" s="960"/>
      <c r="BO4" s="960"/>
      <c r="BP4" s="960"/>
      <c r="BQ4" s="960"/>
      <c r="BR4" s="960"/>
      <c r="BS4" s="960"/>
      <c r="BT4" s="960"/>
      <c r="BU4" s="960"/>
      <c r="BV4" s="960"/>
      <c r="BW4" s="960"/>
      <c r="BX4" s="960"/>
      <c r="BY4" s="960"/>
      <c r="BZ4" s="960"/>
      <c r="CA4" s="960"/>
      <c r="CB4" s="960"/>
      <c r="CC4" s="960"/>
      <c r="CD4" s="960"/>
      <c r="CE4" s="960"/>
      <c r="CF4" s="960"/>
      <c r="CG4" s="960"/>
      <c r="CH4" s="960"/>
      <c r="CI4" s="960"/>
      <c r="CJ4" s="960"/>
      <c r="CK4" s="960"/>
      <c r="CL4" s="960"/>
      <c r="CM4" s="960"/>
      <c r="CN4" s="960"/>
      <c r="CO4" s="960"/>
      <c r="CP4" s="960"/>
      <c r="CQ4" s="960"/>
      <c r="CR4" s="960"/>
      <c r="CS4" s="960"/>
      <c r="CT4" s="960"/>
      <c r="CU4" s="960"/>
      <c r="CV4" s="960"/>
      <c r="CW4" s="960"/>
      <c r="CX4" s="960"/>
      <c r="CY4" s="960"/>
      <c r="CZ4" s="960"/>
      <c r="DA4" s="960"/>
      <c r="DB4" s="960"/>
      <c r="DC4" s="960"/>
      <c r="DD4" s="960"/>
      <c r="DE4" s="960"/>
      <c r="DF4" s="960"/>
      <c r="DG4" s="960"/>
      <c r="DH4" s="960"/>
      <c r="DI4" s="960"/>
      <c r="DJ4" s="960"/>
      <c r="DK4" s="960"/>
      <c r="DL4" s="960"/>
      <c r="DM4" s="960"/>
      <c r="DN4" s="960"/>
      <c r="DO4" s="960"/>
      <c r="DP4" s="1044"/>
      <c r="DQ4" s="1044"/>
      <c r="DR4" s="960"/>
      <c r="DS4" s="960"/>
      <c r="DT4" s="960"/>
      <c r="DU4" s="960"/>
      <c r="DV4" s="960"/>
      <c r="DW4" s="960"/>
      <c r="DX4" s="960"/>
      <c r="DY4" s="960"/>
      <c r="DZ4" s="960"/>
      <c r="EA4" s="960"/>
      <c r="EB4" s="960"/>
      <c r="EC4" s="960"/>
      <c r="ED4" s="960"/>
      <c r="EE4" s="960"/>
      <c r="EF4" s="960"/>
      <c r="EG4" s="960"/>
      <c r="EH4" s="960"/>
      <c r="EI4" s="960"/>
      <c r="EJ4" s="960"/>
      <c r="EK4" s="1145" t="s">
        <v>682</v>
      </c>
      <c r="EL4" s="1060"/>
      <c r="EM4" s="1060"/>
      <c r="EN4" s="1060"/>
      <c r="EO4" s="1060"/>
      <c r="EP4" s="1047"/>
      <c r="EQ4" s="1047"/>
      <c r="ER4" s="1047"/>
      <c r="ES4" s="1047"/>
      <c r="ET4" s="1047"/>
      <c r="EU4" s="1047"/>
      <c r="EV4" s="1047"/>
      <c r="EW4" s="2743"/>
      <c r="EX4" s="2743"/>
      <c r="EY4" s="2743"/>
      <c r="EZ4" s="2743"/>
      <c r="FA4" s="2743"/>
      <c r="FB4" s="2743"/>
      <c r="FC4" s="2743"/>
      <c r="FD4" s="2743"/>
      <c r="FE4" s="2743"/>
      <c r="FF4" s="2743"/>
      <c r="FG4" s="2743"/>
      <c r="FH4" s="2743"/>
      <c r="FI4" s="2743"/>
      <c r="FJ4" s="2743"/>
      <c r="FK4" s="2743"/>
      <c r="FL4" s="2754"/>
      <c r="FM4" s="2754"/>
      <c r="FN4" s="2754"/>
      <c r="FO4" s="2754"/>
      <c r="FP4" s="2754"/>
      <c r="FQ4" s="2754"/>
      <c r="FR4" s="2754"/>
      <c r="FS4" s="2754"/>
      <c r="FT4" s="2754"/>
      <c r="FU4" s="2754"/>
      <c r="FV4" s="2754"/>
      <c r="FW4" s="2754"/>
      <c r="FX4" s="2754"/>
      <c r="FY4" s="2754"/>
      <c r="FZ4" s="2754"/>
      <c r="GA4" s="2754"/>
      <c r="GB4" s="2754"/>
      <c r="GC4" s="2754"/>
      <c r="GD4" s="2754"/>
      <c r="GE4" s="2754"/>
      <c r="GF4" s="2754"/>
      <c r="GG4" s="2754"/>
      <c r="GH4" s="2754"/>
      <c r="GI4" s="2754"/>
      <c r="GJ4" s="2754"/>
      <c r="GK4" s="2754"/>
      <c r="GL4" s="2754"/>
      <c r="GM4" s="2754"/>
      <c r="GN4" s="2754"/>
      <c r="GO4" s="2754"/>
      <c r="GP4" s="2754"/>
      <c r="GQ4" s="2754"/>
      <c r="GR4" s="2754"/>
      <c r="GS4" s="2754"/>
      <c r="GT4" s="2754"/>
      <c r="GU4" s="2754"/>
      <c r="GV4" s="2754"/>
      <c r="GW4" s="2754"/>
      <c r="GX4" s="2754"/>
      <c r="GY4" s="2754"/>
      <c r="GZ4" s="2754"/>
      <c r="HA4" s="2754"/>
      <c r="HB4" s="2754"/>
      <c r="HC4" s="2754"/>
      <c r="HD4" s="2754"/>
      <c r="HE4" s="2754"/>
      <c r="HF4" s="2754"/>
      <c r="HG4" s="2754"/>
      <c r="HH4" s="2754"/>
      <c r="HI4" s="2754"/>
      <c r="HJ4" s="2754"/>
      <c r="HK4" s="2754"/>
      <c r="HL4" s="2751" t="s">
        <v>728</v>
      </c>
      <c r="HM4" s="2752"/>
      <c r="HN4" s="2752"/>
      <c r="HO4" s="2752"/>
      <c r="HP4" s="2752"/>
      <c r="HQ4" s="2752"/>
      <c r="HR4" s="2752"/>
      <c r="HS4" s="2752"/>
      <c r="HT4" s="2752"/>
      <c r="HU4" s="2752"/>
      <c r="HV4" s="2752"/>
      <c r="HW4" s="2752"/>
      <c r="HX4" s="2752"/>
      <c r="HY4" s="2752"/>
      <c r="HZ4" s="2752"/>
      <c r="IA4" s="2752"/>
      <c r="IB4" s="2752"/>
      <c r="IC4" s="2752"/>
      <c r="ID4" s="2752"/>
      <c r="IE4" s="2752"/>
      <c r="IF4" s="2752"/>
      <c r="IG4" s="2752"/>
      <c r="IH4" s="2752"/>
      <c r="II4" s="2752"/>
      <c r="IJ4" s="2752"/>
      <c r="IK4" s="2752"/>
      <c r="IL4" s="2755" t="s">
        <v>755</v>
      </c>
      <c r="IM4" s="2756"/>
      <c r="IN4" s="2756"/>
      <c r="IO4" s="2756"/>
      <c r="IP4" s="2756"/>
      <c r="IQ4" s="2756"/>
      <c r="IR4" s="2756"/>
      <c r="IS4" s="2756"/>
      <c r="IT4" s="2756"/>
      <c r="IU4" s="2756"/>
      <c r="IV4" s="2756"/>
      <c r="IW4" s="2756"/>
      <c r="IX4" s="2756"/>
      <c r="IY4" s="2756"/>
      <c r="IZ4" s="2756"/>
      <c r="JA4" s="2756"/>
      <c r="JB4" s="2756"/>
      <c r="JC4" s="2756"/>
      <c r="JD4" s="2756"/>
      <c r="JE4" s="2756"/>
      <c r="JF4" s="2756"/>
      <c r="JG4" s="2756"/>
      <c r="JH4" s="2756"/>
      <c r="JI4" s="2756"/>
      <c r="JJ4" s="2756"/>
      <c r="JK4" s="2756"/>
      <c r="JL4" s="2756"/>
      <c r="JM4" s="2756"/>
      <c r="JN4" s="2756"/>
      <c r="JO4" s="2756"/>
      <c r="JP4" s="2756"/>
      <c r="JQ4" s="2756"/>
      <c r="JR4" s="2756"/>
      <c r="JS4" s="2756"/>
      <c r="JT4" s="2756"/>
      <c r="JU4" s="2756"/>
      <c r="JV4" s="2756"/>
      <c r="JW4" s="2756"/>
      <c r="JX4" s="2756"/>
      <c r="JY4" s="2756"/>
      <c r="JZ4" s="2756"/>
      <c r="KA4" s="2756"/>
      <c r="KB4" s="2756"/>
      <c r="KC4" s="2757"/>
      <c r="KD4" s="2742" t="s">
        <v>843</v>
      </c>
      <c r="KE4" s="2743"/>
      <c r="KF4" s="2743"/>
      <c r="KG4" s="2743"/>
      <c r="KH4" s="2743"/>
      <c r="KI4" s="2743"/>
      <c r="KJ4" s="2743"/>
      <c r="KK4" s="2743"/>
      <c r="KL4" s="2743"/>
      <c r="KM4" s="2743"/>
      <c r="KN4" s="2743"/>
      <c r="KO4" s="2743"/>
      <c r="KP4" s="2743"/>
      <c r="KQ4" s="2743"/>
      <c r="KR4" s="2743"/>
      <c r="KS4" s="2743"/>
      <c r="KT4" s="2743"/>
      <c r="KU4" s="2743"/>
      <c r="KV4" s="2743"/>
      <c r="KW4" s="2743"/>
      <c r="KX4" s="2743"/>
      <c r="KY4" s="2743"/>
      <c r="KZ4" s="2743"/>
      <c r="LA4" s="2743"/>
      <c r="LB4" s="2743"/>
      <c r="LC4" s="2743"/>
      <c r="LD4" s="2743"/>
      <c r="LE4" s="2743"/>
      <c r="LF4" s="2743"/>
      <c r="LG4" s="2743"/>
      <c r="LH4" s="2743"/>
      <c r="LI4" s="2743"/>
      <c r="LJ4" s="2743"/>
      <c r="LK4" s="2743"/>
      <c r="LL4" s="2743"/>
      <c r="LM4" s="2743"/>
      <c r="LN4" s="2743"/>
      <c r="LO4" s="2743"/>
      <c r="LP4" s="2743"/>
      <c r="LQ4" s="2743"/>
      <c r="LR4" s="2743"/>
      <c r="LS4" s="2743"/>
      <c r="LT4" s="2743"/>
      <c r="LU4" s="2743"/>
      <c r="LV4" s="2743"/>
      <c r="LW4" s="2743"/>
      <c r="LX4" s="2743"/>
      <c r="LY4" s="2743"/>
      <c r="LZ4" s="2743"/>
      <c r="MA4" s="2743"/>
      <c r="MB4" s="2743"/>
      <c r="MC4" s="2743"/>
      <c r="MD4" s="2743"/>
      <c r="ME4" s="2743"/>
      <c r="MF4" s="2743"/>
      <c r="MG4" s="2743"/>
      <c r="MH4" s="2743"/>
      <c r="MI4" s="2743"/>
      <c r="MJ4" s="2743"/>
      <c r="MK4" s="2743"/>
      <c r="ML4" s="2743"/>
      <c r="MM4" s="2743"/>
      <c r="MN4" s="2743"/>
      <c r="MO4" s="2743"/>
      <c r="MP4" s="2743"/>
      <c r="MQ4" s="2743"/>
      <c r="MR4" s="2743"/>
      <c r="MS4" s="2743"/>
      <c r="MT4" s="2743"/>
      <c r="MU4" s="2743"/>
      <c r="MV4" s="2743"/>
      <c r="MW4" s="2743"/>
      <c r="MX4" s="2743"/>
      <c r="MY4" s="2743"/>
      <c r="MZ4" s="2743"/>
      <c r="NA4" s="2743"/>
      <c r="NB4" s="2743"/>
      <c r="NC4" s="2743"/>
      <c r="ND4" s="2743"/>
      <c r="NE4" s="2743"/>
      <c r="NF4" s="2743"/>
      <c r="NG4" s="2743"/>
      <c r="NH4" s="2743"/>
      <c r="NI4" s="2743"/>
      <c r="NJ4" s="2743"/>
      <c r="NK4" s="2743"/>
      <c r="NL4" s="2743"/>
      <c r="NM4" s="2743"/>
      <c r="NN4" s="2743"/>
      <c r="NO4" s="2743"/>
      <c r="NP4" s="2743"/>
      <c r="NQ4" s="2743"/>
      <c r="NR4" s="2743"/>
      <c r="NS4" s="2743"/>
      <c r="NT4" s="2743"/>
      <c r="NU4" s="2743"/>
      <c r="NV4" s="2743"/>
      <c r="NW4" s="2743"/>
      <c r="NX4" s="2743"/>
      <c r="NY4" s="2743"/>
      <c r="NZ4" s="2743"/>
      <c r="OA4" s="2743"/>
      <c r="OB4" s="2744" t="s">
        <v>1993</v>
      </c>
    </row>
    <row r="5" spans="1:392" s="959" customFormat="1" ht="13.5" customHeight="1">
      <c r="A5" s="2528" t="s">
        <v>468</v>
      </c>
      <c r="B5" s="2535" t="s">
        <v>42</v>
      </c>
      <c r="C5" s="2535" t="s">
        <v>469</v>
      </c>
      <c r="D5" s="2706" t="s">
        <v>470</v>
      </c>
      <c r="E5" s="2747" t="s">
        <v>2463</v>
      </c>
      <c r="F5" s="900"/>
      <c r="G5" s="2748" t="s">
        <v>471</v>
      </c>
      <c r="H5" s="2533" t="s">
        <v>472</v>
      </c>
      <c r="I5" s="2535" t="s">
        <v>473</v>
      </c>
      <c r="J5" s="2591" t="s">
        <v>474</v>
      </c>
      <c r="K5" s="2633" t="s">
        <v>475</v>
      </c>
      <c r="L5" s="901"/>
      <c r="M5" s="1026"/>
      <c r="N5" s="1026"/>
      <c r="O5" s="1026"/>
      <c r="P5" s="1027"/>
      <c r="Q5" s="1027"/>
      <c r="R5" s="1027"/>
      <c r="S5" s="1028"/>
      <c r="T5" s="962"/>
      <c r="U5" s="1024"/>
      <c r="V5" s="1024"/>
      <c r="W5" s="1024"/>
      <c r="X5" s="1024"/>
      <c r="Y5" s="1024"/>
      <c r="Z5" s="1024"/>
      <c r="AA5" s="1024"/>
      <c r="AB5" s="1024"/>
      <c r="AC5" s="1024"/>
      <c r="AD5" s="1025"/>
      <c r="AE5" s="2554" t="s">
        <v>204</v>
      </c>
      <c r="AF5" s="2730" t="s">
        <v>609</v>
      </c>
      <c r="AG5" s="1007" t="s">
        <v>610</v>
      </c>
      <c r="AH5" s="1008"/>
      <c r="AI5" s="1008"/>
      <c r="AJ5" s="1008"/>
      <c r="AK5" s="1008"/>
      <c r="AL5" s="1008"/>
      <c r="AM5" s="1008"/>
      <c r="AN5" s="1008"/>
      <c r="AO5" s="1008"/>
      <c r="AP5" s="1008"/>
      <c r="AQ5" s="1008"/>
      <c r="AR5" s="1008"/>
      <c r="AS5" s="1008"/>
      <c r="AT5" s="1008"/>
      <c r="AU5" s="1008"/>
      <c r="AV5" s="1008"/>
      <c r="AW5" s="1008"/>
      <c r="AX5" s="1008"/>
      <c r="AY5" s="1008"/>
      <c r="AZ5" s="1008"/>
      <c r="BA5" s="1008"/>
      <c r="BB5" s="1008"/>
      <c r="BC5" s="1008"/>
      <c r="BD5" s="1008"/>
      <c r="BE5" s="1008"/>
      <c r="BF5" s="1008"/>
      <c r="BG5" s="1008"/>
      <c r="BH5" s="1008"/>
      <c r="BI5" s="1008"/>
      <c r="BJ5" s="1008"/>
      <c r="BK5" s="1008"/>
      <c r="BL5" s="1008"/>
      <c r="BM5" s="1008"/>
      <c r="BN5" s="1008"/>
      <c r="BO5" s="1008"/>
      <c r="BP5" s="1008"/>
      <c r="BQ5" s="1008"/>
      <c r="BR5" s="1008"/>
      <c r="BS5" s="1008"/>
      <c r="BT5" s="1008"/>
      <c r="BU5" s="1008"/>
      <c r="BV5" s="1008"/>
      <c r="BW5" s="1008"/>
      <c r="BX5" s="1008"/>
      <c r="BY5" s="1008"/>
      <c r="BZ5" s="1008"/>
      <c r="CA5" s="1008"/>
      <c r="CB5" s="1008"/>
      <c r="CC5" s="1008"/>
      <c r="CD5" s="1008"/>
      <c r="CE5" s="1008"/>
      <c r="CF5" s="1008"/>
      <c r="CG5" s="1008"/>
      <c r="CH5" s="1008"/>
      <c r="CI5" s="1008"/>
      <c r="CJ5" s="1008"/>
      <c r="CK5" s="1008"/>
      <c r="CL5" s="1008"/>
      <c r="CM5" s="1008"/>
      <c r="CN5" s="1008"/>
      <c r="CO5" s="1008"/>
      <c r="CP5" s="1008"/>
      <c r="CQ5" s="1008"/>
      <c r="CR5" s="1008"/>
      <c r="CS5" s="1008"/>
      <c r="CT5" s="1008"/>
      <c r="CU5" s="1008"/>
      <c r="CV5" s="1008"/>
      <c r="CW5" s="1008"/>
      <c r="CX5" s="1008"/>
      <c r="CY5" s="1008"/>
      <c r="CZ5" s="1008"/>
      <c r="DA5" s="1008"/>
      <c r="DB5" s="1008"/>
      <c r="DC5" s="1008"/>
      <c r="DD5" s="1008"/>
      <c r="DE5" s="1008"/>
      <c r="DF5" s="1008"/>
      <c r="DG5" s="1008"/>
      <c r="DH5" s="1008"/>
      <c r="DI5" s="1008"/>
      <c r="DJ5" s="1008"/>
      <c r="DK5" s="1008"/>
      <c r="DL5" s="1008"/>
      <c r="DM5" s="1008"/>
      <c r="DN5" s="1008"/>
      <c r="DO5" s="1009"/>
      <c r="DP5" s="2582" t="s">
        <v>611</v>
      </c>
      <c r="DQ5" s="215"/>
      <c r="DR5" s="2709" t="s">
        <v>612</v>
      </c>
      <c r="DS5" s="2710"/>
      <c r="DT5" s="2710"/>
      <c r="DU5" s="2710"/>
      <c r="DV5" s="2710"/>
      <c r="DW5" s="2710"/>
      <c r="DX5" s="2710"/>
      <c r="DY5" s="2710"/>
      <c r="DZ5" s="2710"/>
      <c r="EA5" s="2710"/>
      <c r="EB5" s="2711"/>
      <c r="EC5" s="2548" t="s">
        <v>613</v>
      </c>
      <c r="ED5" s="2548"/>
      <c r="EE5" s="2548"/>
      <c r="EF5" s="2548"/>
      <c r="EG5" s="2548"/>
      <c r="EH5" s="2528" t="s">
        <v>614</v>
      </c>
      <c r="EI5" s="2712"/>
      <c r="EJ5" s="2533" t="s">
        <v>615</v>
      </c>
      <c r="EK5" s="2674" t="s">
        <v>683</v>
      </c>
      <c r="EL5" s="2723"/>
      <c r="EM5" s="2723"/>
      <c r="EN5" s="2723"/>
      <c r="EO5" s="2723"/>
      <c r="EP5" s="210"/>
      <c r="EQ5" s="893"/>
      <c r="ER5" s="893"/>
      <c r="ES5" s="893"/>
      <c r="ET5" s="893"/>
      <c r="EU5" s="893"/>
      <c r="EV5" s="893"/>
      <c r="EW5" s="2726"/>
      <c r="EX5" s="2726"/>
      <c r="EY5" s="2726"/>
      <c r="EZ5" s="2726"/>
      <c r="FA5" s="2726"/>
      <c r="FB5" s="2726"/>
      <c r="FC5" s="2726"/>
      <c r="FD5" s="2726"/>
      <c r="FE5" s="2727"/>
      <c r="FF5" s="2674" t="s">
        <v>684</v>
      </c>
      <c r="FG5" s="2723"/>
      <c r="FH5" s="2723"/>
      <c r="FI5" s="2723"/>
      <c r="FJ5" s="2723"/>
      <c r="FK5" s="210"/>
      <c r="FL5" s="2726"/>
      <c r="FM5" s="2726"/>
      <c r="FN5" s="2726"/>
      <c r="FO5" s="2726"/>
      <c r="FP5" s="2726"/>
      <c r="FQ5" s="2726"/>
      <c r="FR5" s="2726"/>
      <c r="FS5" s="2726"/>
      <c r="FT5" s="2726"/>
      <c r="FU5" s="2726"/>
      <c r="FV5" s="2726"/>
      <c r="FW5" s="2726"/>
      <c r="FX5" s="2726"/>
      <c r="FY5" s="2726"/>
      <c r="FZ5" s="2726"/>
      <c r="GA5" s="2726"/>
      <c r="GB5" s="2726"/>
      <c r="GC5" s="2726"/>
      <c r="GD5" s="2726"/>
      <c r="GE5" s="2726"/>
      <c r="GF5" s="2726"/>
      <c r="GG5" s="2726"/>
      <c r="GH5" s="2674" t="s">
        <v>1154</v>
      </c>
      <c r="GI5" s="2675"/>
      <c r="GJ5" s="2675"/>
      <c r="GK5" s="2675"/>
      <c r="GL5" s="2675"/>
      <c r="GM5" s="2675"/>
      <c r="GN5" s="2726"/>
      <c r="GO5" s="2726"/>
      <c r="GP5" s="2726"/>
      <c r="GQ5" s="2726"/>
      <c r="GR5" s="2726"/>
      <c r="GS5" s="2726"/>
      <c r="GT5" s="2726"/>
      <c r="GU5" s="2726"/>
      <c r="GV5" s="2726"/>
      <c r="GW5" s="2727"/>
      <c r="GX5" s="2674" t="s">
        <v>1157</v>
      </c>
      <c r="GY5" s="2723"/>
      <c r="GZ5" s="2723"/>
      <c r="HA5" s="210"/>
      <c r="HB5" s="2726"/>
      <c r="HC5" s="2726"/>
      <c r="HD5" s="2727"/>
      <c r="HE5" s="2674" t="s">
        <v>1158</v>
      </c>
      <c r="HF5" s="2675"/>
      <c r="HG5" s="2675"/>
      <c r="HH5" s="2675"/>
      <c r="HI5" s="2675"/>
      <c r="HJ5" s="2675"/>
      <c r="HK5" s="2676"/>
      <c r="HL5" s="2680" t="s">
        <v>729</v>
      </c>
      <c r="HM5" s="2681"/>
      <c r="HN5" s="2684" t="s">
        <v>730</v>
      </c>
      <c r="HO5" s="1050"/>
      <c r="HP5" s="1049"/>
      <c r="HQ5" s="1020"/>
      <c r="HR5" s="2686" t="s">
        <v>733</v>
      </c>
      <c r="HS5" s="2668" t="s">
        <v>731</v>
      </c>
      <c r="HT5" s="2669"/>
      <c r="HU5" s="2669"/>
      <c r="HV5" s="2669"/>
      <c r="HW5" s="2669"/>
      <c r="HX5" s="2669"/>
      <c r="HY5" s="2669"/>
      <c r="HZ5" s="2669"/>
      <c r="IA5" s="2669"/>
      <c r="IB5" s="2669"/>
      <c r="IC5" s="2669"/>
      <c r="ID5" s="2669"/>
      <c r="IE5" s="2669"/>
      <c r="IF5" s="2669"/>
      <c r="IG5" s="2669"/>
      <c r="IH5" s="2669"/>
      <c r="II5" s="2669"/>
      <c r="IJ5" s="2669"/>
      <c r="IK5" s="2669"/>
      <c r="IL5" s="2668" t="s">
        <v>756</v>
      </c>
      <c r="IM5" s="2669"/>
      <c r="IN5" s="2669"/>
      <c r="IO5" s="2669"/>
      <c r="IP5" s="2669"/>
      <c r="IQ5" s="2669"/>
      <c r="IR5" s="2669"/>
      <c r="IS5" s="2669"/>
      <c r="IT5" s="2669"/>
      <c r="IU5" s="2669"/>
      <c r="IV5" s="2669"/>
      <c r="IW5" s="2669"/>
      <c r="IX5" s="2669"/>
      <c r="IY5" s="2669"/>
      <c r="IZ5" s="2669"/>
      <c r="JA5" s="2669"/>
      <c r="JB5" s="2669"/>
      <c r="JC5" s="2669"/>
      <c r="JD5" s="2669"/>
      <c r="JE5" s="2669"/>
      <c r="JF5" s="2669"/>
      <c r="JG5" s="2669"/>
      <c r="JH5" s="2669"/>
      <c r="JI5" s="2669"/>
      <c r="JJ5" s="2669"/>
      <c r="JK5" s="2670"/>
      <c r="JL5" s="2671" t="s">
        <v>757</v>
      </c>
      <c r="JM5" s="2672"/>
      <c r="JN5" s="2672"/>
      <c r="JO5" s="2672"/>
      <c r="JP5" s="2672"/>
      <c r="JQ5" s="2672"/>
      <c r="JR5" s="2672"/>
      <c r="JS5" s="2672"/>
      <c r="JT5" s="2672"/>
      <c r="JU5" s="2672"/>
      <c r="JV5" s="2672"/>
      <c r="JW5" s="2672"/>
      <c r="JX5" s="2672"/>
      <c r="JY5" s="2672"/>
      <c r="JZ5" s="2672"/>
      <c r="KA5" s="2672"/>
      <c r="KB5" s="2672"/>
      <c r="KC5" s="2673"/>
      <c r="KD5" s="820" t="s">
        <v>844</v>
      </c>
      <c r="KE5" s="821"/>
      <c r="KF5" s="821"/>
      <c r="KG5" s="821"/>
      <c r="KH5" s="821"/>
      <c r="KI5" s="821"/>
      <c r="KJ5" s="821"/>
      <c r="KK5" s="821"/>
      <c r="KL5" s="821"/>
      <c r="KM5" s="821"/>
      <c r="KN5" s="821"/>
      <c r="KO5" s="821"/>
      <c r="KP5" s="821"/>
      <c r="KQ5" s="821"/>
      <c r="KR5" s="821"/>
      <c r="KS5" s="821"/>
      <c r="KT5" s="821"/>
      <c r="KU5" s="821"/>
      <c r="KV5" s="821"/>
      <c r="KW5" s="821"/>
      <c r="KX5" s="821"/>
      <c r="KY5" s="821"/>
      <c r="KZ5" s="821"/>
      <c r="LA5" s="821"/>
      <c r="LB5" s="821"/>
      <c r="LC5" s="821"/>
      <c r="LD5" s="821"/>
      <c r="LE5" s="821"/>
      <c r="LF5" s="821"/>
      <c r="LG5" s="821"/>
      <c r="LH5" s="821"/>
      <c r="LI5" s="821"/>
      <c r="LJ5" s="821"/>
      <c r="LK5" s="821"/>
      <c r="LL5" s="821"/>
      <c r="LM5" s="821"/>
      <c r="LN5" s="821"/>
      <c r="LO5" s="821"/>
      <c r="LP5" s="821"/>
      <c r="LQ5" s="821"/>
      <c r="LR5" s="637"/>
      <c r="LS5" s="637"/>
      <c r="LT5" s="637"/>
      <c r="LU5" s="637"/>
      <c r="LV5" s="637"/>
      <c r="LW5" s="637"/>
      <c r="LX5" s="637"/>
      <c r="LY5" s="637"/>
      <c r="LZ5" s="637"/>
      <c r="MA5" s="637"/>
      <c r="MB5" s="637"/>
      <c r="MC5" s="637"/>
      <c r="MD5" s="637"/>
      <c r="ME5" s="637"/>
      <c r="MF5" s="637"/>
      <c r="MG5" s="637"/>
      <c r="MH5" s="978"/>
      <c r="OB5" s="2745"/>
    </row>
    <row r="6" spans="1:392" s="959" customFormat="1" ht="29.25" customHeight="1">
      <c r="A6" s="2548"/>
      <c r="B6" s="2561"/>
      <c r="C6" s="2561"/>
      <c r="D6" s="2634"/>
      <c r="E6" s="2747"/>
      <c r="F6" s="2733" t="s">
        <v>476</v>
      </c>
      <c r="G6" s="2749"/>
      <c r="H6" s="2534"/>
      <c r="I6" s="2561"/>
      <c r="J6" s="2729"/>
      <c r="K6" s="2633"/>
      <c r="L6" s="990"/>
      <c r="M6" s="2736" t="s">
        <v>477</v>
      </c>
      <c r="N6" s="2623" t="s">
        <v>478</v>
      </c>
      <c r="O6" s="2623" t="s">
        <v>479</v>
      </c>
      <c r="P6" s="2561" t="s">
        <v>480</v>
      </c>
      <c r="Q6" s="2533" t="s">
        <v>481</v>
      </c>
      <c r="R6" s="2561" t="s">
        <v>482</v>
      </c>
      <c r="S6" s="2561" t="s">
        <v>483</v>
      </c>
      <c r="T6" s="2553" t="s">
        <v>484</v>
      </c>
      <c r="U6" s="2713" t="s">
        <v>485</v>
      </c>
      <c r="V6" s="2713" t="s">
        <v>486</v>
      </c>
      <c r="W6" s="2713" t="s">
        <v>487</v>
      </c>
      <c r="X6" s="2713" t="s">
        <v>488</v>
      </c>
      <c r="Y6" s="2713" t="s">
        <v>489</v>
      </c>
      <c r="Z6" s="2713" t="s">
        <v>490</v>
      </c>
      <c r="AA6" s="2713" t="s">
        <v>491</v>
      </c>
      <c r="AB6" s="2713" t="s">
        <v>492</v>
      </c>
      <c r="AC6" s="2713" t="s">
        <v>493</v>
      </c>
      <c r="AD6" s="2713" t="s">
        <v>494</v>
      </c>
      <c r="AE6" s="2619"/>
      <c r="AF6" s="2731"/>
      <c r="AG6" s="902" t="s">
        <v>616</v>
      </c>
      <c r="AH6" s="903"/>
      <c r="AI6" s="903"/>
      <c r="AJ6" s="903"/>
      <c r="AK6" s="903"/>
      <c r="AL6" s="903"/>
      <c r="AM6" s="903"/>
      <c r="AN6" s="903"/>
      <c r="AO6" s="903"/>
      <c r="AP6" s="903"/>
      <c r="AQ6" s="903"/>
      <c r="AR6" s="903"/>
      <c r="AS6" s="903"/>
      <c r="AT6" s="903"/>
      <c r="AU6" s="903"/>
      <c r="AV6" s="903"/>
      <c r="AW6" s="903"/>
      <c r="AX6" s="903"/>
      <c r="AY6" s="903"/>
      <c r="AZ6" s="903"/>
      <c r="BA6" s="903"/>
      <c r="BB6" s="903"/>
      <c r="BC6" s="903"/>
      <c r="BD6" s="903"/>
      <c r="BE6" s="903"/>
      <c r="BF6" s="903"/>
      <c r="BG6" s="903"/>
      <c r="BH6" s="903"/>
      <c r="BI6" s="902"/>
      <c r="BJ6" s="903"/>
      <c r="BK6" s="903"/>
      <c r="BL6" s="903"/>
      <c r="BM6" s="903"/>
      <c r="BN6" s="903"/>
      <c r="BO6" s="903"/>
      <c r="BP6" s="903"/>
      <c r="BQ6" s="903"/>
      <c r="BR6" s="903"/>
      <c r="BS6" s="903"/>
      <c r="BT6" s="903"/>
      <c r="BU6" s="903"/>
      <c r="BV6" s="903"/>
      <c r="BW6" s="903"/>
      <c r="BX6" s="903"/>
      <c r="BY6" s="903"/>
      <c r="BZ6" s="903"/>
      <c r="CA6" s="903"/>
      <c r="CB6" s="903"/>
      <c r="CC6" s="903"/>
      <c r="CD6" s="903"/>
      <c r="CE6" s="903"/>
      <c r="CF6" s="903"/>
      <c r="CG6" s="903"/>
      <c r="CH6" s="903"/>
      <c r="CI6" s="903"/>
      <c r="CJ6" s="903"/>
      <c r="CK6" s="903"/>
      <c r="CL6" s="903"/>
      <c r="CM6" s="903"/>
      <c r="CN6" s="903"/>
      <c r="CO6" s="903"/>
      <c r="CP6" s="903"/>
      <c r="CQ6" s="903"/>
      <c r="CR6" s="903"/>
      <c r="CS6" s="903"/>
      <c r="CT6" s="903"/>
      <c r="CU6" s="903"/>
      <c r="CV6" s="903"/>
      <c r="CW6" s="903"/>
      <c r="CX6" s="903"/>
      <c r="CY6" s="903"/>
      <c r="CZ6" s="903"/>
      <c r="DA6" s="903"/>
      <c r="DB6" s="903"/>
      <c r="DC6" s="903"/>
      <c r="DD6" s="903"/>
      <c r="DE6" s="903"/>
      <c r="DF6" s="903"/>
      <c r="DG6" s="903"/>
      <c r="DH6" s="903"/>
      <c r="DI6" s="903"/>
      <c r="DJ6" s="903"/>
      <c r="DK6" s="903"/>
      <c r="DL6" s="903"/>
      <c r="DM6" s="903"/>
      <c r="DN6" s="903"/>
      <c r="DO6" s="903"/>
      <c r="DP6" s="2707"/>
      <c r="DQ6" s="2716" t="s">
        <v>617</v>
      </c>
      <c r="DR6" s="2717" t="s">
        <v>618</v>
      </c>
      <c r="DS6" s="2652" t="s">
        <v>619</v>
      </c>
      <c r="DT6" s="2653"/>
      <c r="DU6" s="2653"/>
      <c r="DV6" s="2653"/>
      <c r="DW6" s="2653"/>
      <c r="DX6" s="2654"/>
      <c r="DY6" s="2652" t="s">
        <v>620</v>
      </c>
      <c r="DZ6" s="2653"/>
      <c r="EA6" s="2653"/>
      <c r="EB6" s="2654"/>
      <c r="EC6" s="2548"/>
      <c r="ED6" s="2548"/>
      <c r="EE6" s="2548"/>
      <c r="EF6" s="2548"/>
      <c r="EG6" s="2548"/>
      <c r="EH6" s="2548"/>
      <c r="EI6" s="2555"/>
      <c r="EJ6" s="2534"/>
      <c r="EK6" s="2724"/>
      <c r="EL6" s="2725"/>
      <c r="EM6" s="2725"/>
      <c r="EN6" s="2725"/>
      <c r="EO6" s="2725"/>
      <c r="EP6" s="211"/>
      <c r="EQ6" s="890" t="s">
        <v>2219</v>
      </c>
      <c r="ER6" s="891"/>
      <c r="ES6" s="891"/>
      <c r="ET6" s="891"/>
      <c r="EU6" s="891"/>
      <c r="EV6" s="892"/>
      <c r="EW6" s="2725"/>
      <c r="EX6" s="2725"/>
      <c r="EY6" s="2725"/>
      <c r="EZ6" s="2725"/>
      <c r="FA6" s="2725"/>
      <c r="FB6" s="2725"/>
      <c r="FC6" s="2725"/>
      <c r="FD6" s="2725"/>
      <c r="FE6" s="2728"/>
      <c r="FF6" s="2724"/>
      <c r="FG6" s="2725"/>
      <c r="FH6" s="2725"/>
      <c r="FI6" s="2725"/>
      <c r="FJ6" s="2725"/>
      <c r="FK6" s="211"/>
      <c r="FL6" s="2725"/>
      <c r="FM6" s="2725"/>
      <c r="FN6" s="2725"/>
      <c r="FO6" s="2725"/>
      <c r="FP6" s="2725"/>
      <c r="FQ6" s="2725"/>
      <c r="FR6" s="2725"/>
      <c r="FS6" s="2725"/>
      <c r="FT6" s="2725"/>
      <c r="FU6" s="2725"/>
      <c r="FV6" s="2725"/>
      <c r="FW6" s="2725"/>
      <c r="FX6" s="2725"/>
      <c r="FY6" s="2725"/>
      <c r="FZ6" s="2725"/>
      <c r="GA6" s="2725"/>
      <c r="GB6" s="2725"/>
      <c r="GC6" s="2725"/>
      <c r="GD6" s="2725"/>
      <c r="GE6" s="2725"/>
      <c r="GF6" s="2725"/>
      <c r="GG6" s="2725"/>
      <c r="GH6" s="2677"/>
      <c r="GI6" s="2678"/>
      <c r="GJ6" s="2678"/>
      <c r="GK6" s="2678"/>
      <c r="GL6" s="2678"/>
      <c r="GM6" s="2678"/>
      <c r="GN6" s="2725"/>
      <c r="GO6" s="2725"/>
      <c r="GP6" s="2725"/>
      <c r="GQ6" s="2725"/>
      <c r="GR6" s="2725"/>
      <c r="GS6" s="2725"/>
      <c r="GT6" s="2725"/>
      <c r="GU6" s="2725"/>
      <c r="GV6" s="2725"/>
      <c r="GW6" s="2728"/>
      <c r="GX6" s="2724"/>
      <c r="GY6" s="2725"/>
      <c r="GZ6" s="2725"/>
      <c r="HA6" s="211"/>
      <c r="HB6" s="2725"/>
      <c r="HC6" s="2725"/>
      <c r="HD6" s="2728"/>
      <c r="HE6" s="2677"/>
      <c r="HF6" s="2678"/>
      <c r="HG6" s="2678"/>
      <c r="HH6" s="2678"/>
      <c r="HI6" s="2678"/>
      <c r="HJ6" s="2678"/>
      <c r="HK6" s="2679"/>
      <c r="HL6" s="2682"/>
      <c r="HM6" s="2683"/>
      <c r="HN6" s="2684"/>
      <c r="HO6" s="2689" t="s">
        <v>700</v>
      </c>
      <c r="HP6" s="2690" t="s">
        <v>732</v>
      </c>
      <c r="HQ6" s="1040"/>
      <c r="HR6" s="2687"/>
      <c r="HS6" s="2548" t="s">
        <v>734</v>
      </c>
      <c r="HT6" s="2606" t="s">
        <v>735</v>
      </c>
      <c r="HU6" s="2634" t="s">
        <v>736</v>
      </c>
      <c r="HV6" s="2556" t="s">
        <v>737</v>
      </c>
      <c r="HW6" s="2606" t="s">
        <v>738</v>
      </c>
      <c r="HX6" s="2606" t="s">
        <v>739</v>
      </c>
      <c r="HY6" s="2633" t="s">
        <v>740</v>
      </c>
      <c r="HZ6" s="2633" t="s">
        <v>741</v>
      </c>
      <c r="IA6" s="2606" t="s">
        <v>742</v>
      </c>
      <c r="IB6" s="2606" t="s">
        <v>743</v>
      </c>
      <c r="IC6" s="2606" t="s">
        <v>744</v>
      </c>
      <c r="ID6" s="2606" t="s">
        <v>745</v>
      </c>
      <c r="IE6" s="2606" t="s">
        <v>746</v>
      </c>
      <c r="IF6" s="2606" t="s">
        <v>747</v>
      </c>
      <c r="IG6" s="2556" t="s">
        <v>748</v>
      </c>
      <c r="IH6" s="2556" t="s">
        <v>749</v>
      </c>
      <c r="II6" s="2634" t="s">
        <v>483</v>
      </c>
      <c r="IJ6" s="2704" t="s">
        <v>750</v>
      </c>
      <c r="IK6" s="647"/>
      <c r="IL6" s="2651" t="s">
        <v>758</v>
      </c>
      <c r="IM6" s="2651"/>
      <c r="IN6" s="2651"/>
      <c r="IO6" s="2651"/>
      <c r="IP6" s="2651"/>
      <c r="IQ6" s="2651"/>
      <c r="IR6" s="2651"/>
      <c r="IS6" s="2651"/>
      <c r="IT6" s="2651"/>
      <c r="IU6" s="2651"/>
      <c r="IV6" s="2651"/>
      <c r="IW6" s="2651"/>
      <c r="IX6" s="2651"/>
      <c r="IY6" s="2651"/>
      <c r="IZ6" s="2651"/>
      <c r="JA6" s="2651" t="s">
        <v>759</v>
      </c>
      <c r="JB6" s="2651"/>
      <c r="JC6" s="2651"/>
      <c r="JD6" s="2651"/>
      <c r="JE6" s="2651"/>
      <c r="JF6" s="2651"/>
      <c r="JG6" s="2651"/>
      <c r="JH6" s="2651"/>
      <c r="JI6" s="2651"/>
      <c r="JJ6" s="2651"/>
      <c r="JK6" s="2651"/>
      <c r="JL6" s="2608" t="s">
        <v>760</v>
      </c>
      <c r="JM6" s="2652" t="s">
        <v>761</v>
      </c>
      <c r="JN6" s="2653"/>
      <c r="JO6" s="2653"/>
      <c r="JP6" s="2653"/>
      <c r="JQ6" s="2654"/>
      <c r="JR6" s="2608" t="s">
        <v>762</v>
      </c>
      <c r="JS6" s="2655" t="s">
        <v>763</v>
      </c>
      <c r="JT6" s="2656"/>
      <c r="JU6" s="2656"/>
      <c r="JV6" s="2656"/>
      <c r="JW6" s="2656"/>
      <c r="JX6" s="2656"/>
      <c r="JY6" s="2656"/>
      <c r="JZ6" s="2656"/>
      <c r="KA6" s="2656"/>
      <c r="KB6" s="2656"/>
      <c r="KC6" s="2657"/>
      <c r="KD6" s="822" t="s">
        <v>1454</v>
      </c>
      <c r="KE6" s="2645" t="s">
        <v>1455</v>
      </c>
      <c r="KF6" s="2645"/>
      <c r="KG6" s="2645"/>
      <c r="KH6" s="1030" t="s">
        <v>1456</v>
      </c>
      <c r="KI6" s="1031"/>
      <c r="KJ6" s="1031"/>
      <c r="KK6" s="1031"/>
      <c r="KL6" s="1031"/>
      <c r="KM6" s="1031"/>
      <c r="KN6" s="1031"/>
      <c r="KO6" s="1031"/>
      <c r="KP6" s="1031"/>
      <c r="KQ6" s="1031"/>
      <c r="KR6" s="1031"/>
      <c r="KS6" s="1031"/>
      <c r="KT6" s="1031"/>
      <c r="KU6" s="1031"/>
      <c r="KV6" s="1031"/>
      <c r="KW6" s="1031"/>
      <c r="KX6" s="1031"/>
      <c r="KY6" s="1031"/>
      <c r="KZ6" s="1031"/>
      <c r="LA6" s="1031"/>
      <c r="LB6" s="1031"/>
      <c r="LC6" s="1031"/>
      <c r="LD6" s="1031"/>
      <c r="LE6" s="1031"/>
      <c r="LF6" s="1031"/>
      <c r="LG6" s="1031"/>
      <c r="LH6" s="1031"/>
      <c r="LI6" s="1031"/>
      <c r="LJ6" s="1031"/>
      <c r="LK6" s="1031"/>
      <c r="LL6" s="1031"/>
      <c r="LM6" s="1031"/>
      <c r="LN6" s="1031"/>
      <c r="LO6" s="1031"/>
      <c r="LP6" s="1031"/>
      <c r="LQ6" s="1030" t="s">
        <v>1959</v>
      </c>
      <c r="LR6" s="1031"/>
      <c r="LS6" s="1031"/>
      <c r="LT6" s="1031"/>
      <c r="LU6" s="1031"/>
      <c r="LV6" s="1031"/>
      <c r="LW6" s="1031"/>
      <c r="LX6" s="1031"/>
      <c r="LY6" s="1031"/>
      <c r="LZ6" s="1031"/>
      <c r="MA6" s="1031"/>
      <c r="MB6" s="1031"/>
      <c r="MC6" s="1031"/>
      <c r="MD6" s="1031"/>
      <c r="ME6" s="1031"/>
      <c r="MF6" s="1031"/>
      <c r="MG6" s="1031"/>
      <c r="MH6" s="978"/>
      <c r="MI6" s="978"/>
      <c r="MJ6" s="978"/>
      <c r="MK6" s="978"/>
      <c r="ML6" s="978"/>
      <c r="MM6" s="978"/>
      <c r="MN6" s="1029"/>
      <c r="MO6" s="814" t="s">
        <v>1960</v>
      </c>
      <c r="MP6" s="978"/>
      <c r="MQ6" s="978"/>
      <c r="MR6" s="978"/>
      <c r="MS6" s="978"/>
      <c r="MT6" s="978"/>
      <c r="MU6" s="978"/>
      <c r="MV6" s="978"/>
      <c r="MW6" s="978"/>
      <c r="MX6" s="978"/>
      <c r="MY6" s="978"/>
      <c r="MZ6" s="978"/>
      <c r="NA6" s="978"/>
      <c r="NB6" s="978"/>
      <c r="NC6" s="978"/>
      <c r="ND6" s="978"/>
      <c r="NE6" s="978"/>
      <c r="NF6" s="978"/>
      <c r="NG6" s="978"/>
      <c r="NH6" s="978"/>
      <c r="NI6" s="978"/>
      <c r="NJ6" s="978"/>
      <c r="NK6" s="978"/>
      <c r="NL6" s="978"/>
      <c r="NM6" s="978"/>
      <c r="NN6" s="978"/>
      <c r="NO6" s="978"/>
      <c r="NP6" s="978"/>
      <c r="NQ6" s="978"/>
      <c r="NR6" s="978"/>
      <c r="NS6" s="978"/>
      <c r="NT6" s="978"/>
      <c r="NU6" s="978"/>
      <c r="NV6" s="978"/>
      <c r="NW6" s="978"/>
      <c r="NX6" s="978"/>
      <c r="NY6" s="978"/>
      <c r="NZ6" s="978"/>
      <c r="OA6" s="978"/>
      <c r="OB6" s="2745"/>
    </row>
    <row r="7" spans="1:392" s="959" customFormat="1" ht="30" customHeight="1">
      <c r="A7" s="2548"/>
      <c r="B7" s="2561"/>
      <c r="C7" s="2561"/>
      <c r="D7" s="2634"/>
      <c r="E7" s="2747"/>
      <c r="F7" s="2734"/>
      <c r="G7" s="2749"/>
      <c r="H7" s="2534"/>
      <c r="I7" s="2561"/>
      <c r="J7" s="2729"/>
      <c r="K7" s="2633"/>
      <c r="L7" s="2561" t="s">
        <v>495</v>
      </c>
      <c r="M7" s="2707"/>
      <c r="N7" s="2737"/>
      <c r="O7" s="2737"/>
      <c r="P7" s="2561"/>
      <c r="Q7" s="2534"/>
      <c r="R7" s="2561"/>
      <c r="S7" s="2561"/>
      <c r="T7" s="2527"/>
      <c r="U7" s="2714"/>
      <c r="V7" s="2714"/>
      <c r="W7" s="2714"/>
      <c r="X7" s="2714"/>
      <c r="Y7" s="2714"/>
      <c r="Z7" s="2714"/>
      <c r="AA7" s="2714"/>
      <c r="AB7" s="2714"/>
      <c r="AC7" s="2714"/>
      <c r="AD7" s="2714"/>
      <c r="AE7" s="2619"/>
      <c r="AF7" s="2616"/>
      <c r="AG7" s="2608" t="s">
        <v>621</v>
      </c>
      <c r="AH7" s="1010"/>
      <c r="AI7" s="1010"/>
      <c r="AJ7" s="1010"/>
      <c r="AK7" s="1010"/>
      <c r="AL7" s="1010"/>
      <c r="AM7" s="208"/>
      <c r="AN7" s="2608" t="s">
        <v>622</v>
      </c>
      <c r="AO7" s="1010"/>
      <c r="AP7" s="1010"/>
      <c r="AQ7" s="1010"/>
      <c r="AR7" s="1010"/>
      <c r="AS7" s="1010"/>
      <c r="AT7" s="208"/>
      <c r="AU7" s="2608" t="s">
        <v>623</v>
      </c>
      <c r="AV7" s="1010"/>
      <c r="AW7" s="1010"/>
      <c r="AX7" s="1010"/>
      <c r="AY7" s="1010"/>
      <c r="AZ7" s="1010"/>
      <c r="BA7" s="1010"/>
      <c r="BB7" s="208"/>
      <c r="BC7" s="2608" t="s">
        <v>624</v>
      </c>
      <c r="BD7" s="1010"/>
      <c r="BE7" s="1010"/>
      <c r="BF7" s="1010"/>
      <c r="BG7" s="1010"/>
      <c r="BH7" s="1010"/>
      <c r="BI7" s="2647" t="s">
        <v>625</v>
      </c>
      <c r="BJ7" s="2648"/>
      <c r="BK7" s="2648"/>
      <c r="BL7" s="2648"/>
      <c r="BM7" s="2648"/>
      <c r="BN7" s="2648"/>
      <c r="BO7" s="2648"/>
      <c r="BP7" s="2648"/>
      <c r="BQ7" s="2648"/>
      <c r="BR7" s="2648"/>
      <c r="BS7" s="2648"/>
      <c r="BT7" s="2648"/>
      <c r="BU7" s="2648"/>
      <c r="BV7" s="2648"/>
      <c r="BW7" s="2648"/>
      <c r="BX7" s="2648"/>
      <c r="BY7" s="2648"/>
      <c r="BZ7" s="2648"/>
      <c r="CA7" s="2648"/>
      <c r="CB7" s="2648"/>
      <c r="CC7" s="2648"/>
      <c r="CD7" s="2648"/>
      <c r="CE7" s="2648"/>
      <c r="CF7" s="2648"/>
      <c r="CG7" s="2648"/>
      <c r="CH7" s="2648"/>
      <c r="CI7" s="2648"/>
      <c r="CJ7" s="2648"/>
      <c r="CK7" s="982"/>
      <c r="CL7" s="2649" t="s">
        <v>626</v>
      </c>
      <c r="CM7" s="2650"/>
      <c r="CN7" s="2650"/>
      <c r="CO7" s="2650"/>
      <c r="CP7" s="2650"/>
      <c r="CQ7" s="2650"/>
      <c r="CR7" s="2650"/>
      <c r="CS7" s="2650"/>
      <c r="CT7" s="2650"/>
      <c r="CU7" s="2650"/>
      <c r="CV7" s="2650"/>
      <c r="CW7" s="2650"/>
      <c r="CX7" s="2650"/>
      <c r="CY7" s="2650"/>
      <c r="CZ7" s="2650"/>
      <c r="DA7" s="2650"/>
      <c r="DB7" s="2650"/>
      <c r="DC7" s="2650"/>
      <c r="DD7" s="2650"/>
      <c r="DE7" s="2650"/>
      <c r="DF7" s="2650"/>
      <c r="DG7" s="2650"/>
      <c r="DH7" s="2650"/>
      <c r="DI7" s="2650"/>
      <c r="DJ7" s="2650"/>
      <c r="DK7" s="2650"/>
      <c r="DL7" s="2650"/>
      <c r="DM7" s="2650"/>
      <c r="DN7" s="2650"/>
      <c r="DO7" s="1011"/>
      <c r="DP7" s="2707"/>
      <c r="DQ7" s="2540"/>
      <c r="DR7" s="2518"/>
      <c r="DS7" s="2718"/>
      <c r="DT7" s="2719"/>
      <c r="DU7" s="2719"/>
      <c r="DV7" s="2719"/>
      <c r="DW7" s="2719"/>
      <c r="DX7" s="2720"/>
      <c r="DY7" s="2718"/>
      <c r="DZ7" s="2719"/>
      <c r="EA7" s="2719"/>
      <c r="EB7" s="2720"/>
      <c r="EC7" s="2552" t="s">
        <v>627</v>
      </c>
      <c r="ED7" s="2721"/>
      <c r="EE7" s="2721"/>
      <c r="EF7" s="2721"/>
      <c r="EG7" s="2722"/>
      <c r="EH7" s="2536" t="s">
        <v>628</v>
      </c>
      <c r="EI7" s="1051"/>
      <c r="EJ7" s="2534"/>
      <c r="EK7" s="2556" t="s">
        <v>685</v>
      </c>
      <c r="EL7" s="2552" t="s">
        <v>686</v>
      </c>
      <c r="EM7" s="1026"/>
      <c r="EN7" s="1026"/>
      <c r="EO7" s="2536" t="s">
        <v>687</v>
      </c>
      <c r="EP7" s="1059"/>
      <c r="EQ7" s="2556" t="s">
        <v>685</v>
      </c>
      <c r="ER7" s="2552" t="s">
        <v>686</v>
      </c>
      <c r="ES7" s="1026"/>
      <c r="ET7" s="1026"/>
      <c r="EU7" s="2536" t="s">
        <v>687</v>
      </c>
      <c r="EV7" s="1041"/>
      <c r="EW7" s="2599" t="s">
        <v>688</v>
      </c>
      <c r="EX7" s="2600"/>
      <c r="EY7" s="2661"/>
      <c r="EZ7" s="2599" t="s">
        <v>689</v>
      </c>
      <c r="FA7" s="2600"/>
      <c r="FB7" s="2661"/>
      <c r="FC7" s="2599" t="s">
        <v>690</v>
      </c>
      <c r="FD7" s="2600"/>
      <c r="FE7" s="2661"/>
      <c r="FF7" s="2556" t="s">
        <v>685</v>
      </c>
      <c r="FG7" s="2552" t="s">
        <v>691</v>
      </c>
      <c r="FH7" s="1026"/>
      <c r="FI7" s="1026"/>
      <c r="FJ7" s="2536" t="s">
        <v>692</v>
      </c>
      <c r="FK7" s="1059"/>
      <c r="FL7" s="1036" t="s">
        <v>693</v>
      </c>
      <c r="FM7" s="981"/>
      <c r="FN7" s="981"/>
      <c r="FO7" s="981"/>
      <c r="FP7" s="981"/>
      <c r="FQ7" s="981"/>
      <c r="FR7" s="981"/>
      <c r="FS7" s="981"/>
      <c r="FT7" s="981"/>
      <c r="FU7" s="1037"/>
      <c r="FV7" s="1036" t="s">
        <v>694</v>
      </c>
      <c r="FW7" s="981"/>
      <c r="FX7" s="981"/>
      <c r="FY7" s="981"/>
      <c r="FZ7" s="981"/>
      <c r="GA7" s="981"/>
      <c r="GB7" s="981"/>
      <c r="GC7" s="981"/>
      <c r="GD7" s="981"/>
      <c r="GE7" s="981"/>
      <c r="GF7" s="981"/>
      <c r="GG7" s="1037"/>
      <c r="GH7" s="2556" t="s">
        <v>695</v>
      </c>
      <c r="GI7" s="2533" t="s">
        <v>691</v>
      </c>
      <c r="GJ7" s="2536" t="s">
        <v>692</v>
      </c>
      <c r="GK7" s="1146"/>
      <c r="GL7" s="2536" t="s">
        <v>2168</v>
      </c>
      <c r="GM7" s="2536" t="s">
        <v>2169</v>
      </c>
      <c r="GN7" s="2635" t="s">
        <v>696</v>
      </c>
      <c r="GO7" s="1014"/>
      <c r="GP7" s="1014"/>
      <c r="GQ7" s="2635" t="s">
        <v>697</v>
      </c>
      <c r="GR7" s="1015"/>
      <c r="GS7" s="1015"/>
      <c r="GT7" s="1016"/>
      <c r="GU7" s="2639" t="s">
        <v>1155</v>
      </c>
      <c r="GV7" s="2640"/>
      <c r="GW7" s="2641"/>
      <c r="GX7" s="2556" t="s">
        <v>695</v>
      </c>
      <c r="GY7" s="2536" t="s">
        <v>691</v>
      </c>
      <c r="GZ7" s="2536" t="s">
        <v>692</v>
      </c>
      <c r="HA7" s="1146"/>
      <c r="HB7" s="2599" t="s">
        <v>1159</v>
      </c>
      <c r="HC7" s="2600"/>
      <c r="HD7" s="2661"/>
      <c r="HE7" s="2556" t="s">
        <v>695</v>
      </c>
      <c r="HF7" s="2533" t="s">
        <v>691</v>
      </c>
      <c r="HG7" s="2536" t="s">
        <v>692</v>
      </c>
      <c r="HH7" s="1146"/>
      <c r="HI7" s="2599" t="s">
        <v>698</v>
      </c>
      <c r="HJ7" s="2600"/>
      <c r="HK7" s="2601"/>
      <c r="HL7" s="2605" t="s">
        <v>751</v>
      </c>
      <c r="HM7" s="2605" t="s">
        <v>752</v>
      </c>
      <c r="HN7" s="2684"/>
      <c r="HO7" s="2637"/>
      <c r="HP7" s="2691"/>
      <c r="HQ7" s="2606" t="s">
        <v>753</v>
      </c>
      <c r="HR7" s="2687"/>
      <c r="HS7" s="2548"/>
      <c r="HT7" s="2606"/>
      <c r="HU7" s="2634"/>
      <c r="HV7" s="2553"/>
      <c r="HW7" s="2606"/>
      <c r="HX7" s="2606"/>
      <c r="HY7" s="2633"/>
      <c r="HZ7" s="2633"/>
      <c r="IA7" s="2606"/>
      <c r="IB7" s="2606"/>
      <c r="IC7" s="2606"/>
      <c r="ID7" s="2606"/>
      <c r="IE7" s="2606"/>
      <c r="IF7" s="2606"/>
      <c r="IG7" s="2553"/>
      <c r="IH7" s="2553"/>
      <c r="II7" s="2634"/>
      <c r="IJ7" s="2705"/>
      <c r="IK7" s="2698" t="s">
        <v>754</v>
      </c>
      <c r="IL7" s="2668" t="s">
        <v>764</v>
      </c>
      <c r="IM7" s="2669"/>
      <c r="IN7" s="2701"/>
      <c r="IO7" s="2701"/>
      <c r="IP7" s="2701"/>
      <c r="IQ7" s="2701"/>
      <c r="IR7" s="2701"/>
      <c r="IS7" s="2701"/>
      <c r="IT7" s="2701"/>
      <c r="IU7" s="2701"/>
      <c r="IV7" s="2702"/>
      <c r="IW7" s="2619" t="s">
        <v>765</v>
      </c>
      <c r="IX7" s="2703" t="s">
        <v>766</v>
      </c>
      <c r="IY7" s="2703"/>
      <c r="IZ7" s="2703"/>
      <c r="JA7" s="2554" t="s">
        <v>767</v>
      </c>
      <c r="JB7" s="2758" t="s">
        <v>791</v>
      </c>
      <c r="JC7" s="2758" t="s">
        <v>2510</v>
      </c>
      <c r="JD7" s="2758" t="s">
        <v>2509</v>
      </c>
      <c r="JE7" s="2758" t="s">
        <v>2511</v>
      </c>
      <c r="JF7" s="2758" t="s">
        <v>792</v>
      </c>
      <c r="JG7" s="2692" t="s">
        <v>2512</v>
      </c>
      <c r="JH7" s="2692" t="s">
        <v>2513</v>
      </c>
      <c r="JI7" s="2692" t="s">
        <v>2514</v>
      </c>
      <c r="JJ7" s="2695" t="s">
        <v>2515</v>
      </c>
      <c r="JK7" s="2658" t="s">
        <v>2516</v>
      </c>
      <c r="JL7" s="2608"/>
      <c r="JM7" s="2576" t="s">
        <v>768</v>
      </c>
      <c r="JN7" s="2576" t="s">
        <v>769</v>
      </c>
      <c r="JO7" s="2576" t="s">
        <v>770</v>
      </c>
      <c r="JP7" s="2581" t="s">
        <v>771</v>
      </c>
      <c r="JQ7" s="232"/>
      <c r="JR7" s="2608"/>
      <c r="JS7" s="2576" t="s">
        <v>772</v>
      </c>
      <c r="JT7" s="2576" t="s">
        <v>773</v>
      </c>
      <c r="JU7" s="2576" t="s">
        <v>774</v>
      </c>
      <c r="JV7" s="2576" t="s">
        <v>775</v>
      </c>
      <c r="JW7" s="2576" t="s">
        <v>776</v>
      </c>
      <c r="JX7" s="2576" t="s">
        <v>777</v>
      </c>
      <c r="JY7" s="2576" t="s">
        <v>778</v>
      </c>
      <c r="JZ7" s="2576" t="s">
        <v>779</v>
      </c>
      <c r="KA7" s="2576" t="s">
        <v>780</v>
      </c>
      <c r="KB7" s="2581" t="s">
        <v>781</v>
      </c>
      <c r="KC7" s="232"/>
      <c r="KD7" s="2631" t="s">
        <v>1906</v>
      </c>
      <c r="KE7" s="2569" t="s">
        <v>1160</v>
      </c>
      <c r="KF7" s="2569" t="s">
        <v>1161</v>
      </c>
      <c r="KG7" s="2582" t="s">
        <v>1162</v>
      </c>
      <c r="KH7" s="2623" t="s">
        <v>1907</v>
      </c>
      <c r="KI7" s="2626" t="s">
        <v>1908</v>
      </c>
      <c r="KJ7" s="2627"/>
      <c r="KK7" s="2620" t="s">
        <v>1911</v>
      </c>
      <c r="KL7" s="2621"/>
      <c r="KM7" s="2621"/>
      <c r="KN7" s="2621"/>
      <c r="KO7" s="2621"/>
      <c r="KP7" s="2621"/>
      <c r="KQ7" s="2621"/>
      <c r="KR7" s="2622"/>
      <c r="KS7" s="2620" t="s">
        <v>1919</v>
      </c>
      <c r="KT7" s="2621"/>
      <c r="KU7" s="2621"/>
      <c r="KV7" s="2621"/>
      <c r="KW7" s="2621"/>
      <c r="KX7" s="2621"/>
      <c r="KY7" s="2621"/>
      <c r="KZ7" s="2621"/>
      <c r="LA7" s="2621"/>
      <c r="LB7" s="2621"/>
      <c r="LC7" s="2622"/>
      <c r="LD7" s="815" t="s">
        <v>1930</v>
      </c>
      <c r="LE7" s="816"/>
      <c r="LF7" s="816"/>
      <c r="LG7" s="816"/>
      <c r="LH7" s="816"/>
      <c r="LI7" s="817" t="s">
        <v>1936</v>
      </c>
      <c r="LJ7" s="816" t="s">
        <v>1934</v>
      </c>
      <c r="LK7" s="816"/>
      <c r="LL7" s="816"/>
      <c r="LM7" s="816"/>
      <c r="LN7" s="816"/>
      <c r="LO7" s="816"/>
      <c r="LP7" s="816"/>
      <c r="LQ7" s="2628" t="s">
        <v>1943</v>
      </c>
      <c r="LR7" s="2626" t="s">
        <v>1944</v>
      </c>
      <c r="LS7" s="2627"/>
      <c r="LT7" s="2620" t="s">
        <v>2326</v>
      </c>
      <c r="LU7" s="2621"/>
      <c r="LV7" s="2621"/>
      <c r="LW7" s="2621"/>
      <c r="LX7" s="2621"/>
      <c r="LY7" s="2621"/>
      <c r="LZ7" s="2621"/>
      <c r="MA7" s="2622"/>
      <c r="MB7" s="2620" t="s">
        <v>1946</v>
      </c>
      <c r="MC7" s="2621"/>
      <c r="MD7" s="2621"/>
      <c r="ME7" s="2621"/>
      <c r="MF7" s="2621"/>
      <c r="MG7" s="2621"/>
      <c r="MH7" s="2621"/>
      <c r="MI7" s="2621"/>
      <c r="MJ7" s="2621"/>
      <c r="MK7" s="2621"/>
      <c r="ML7" s="2621"/>
      <c r="MM7" s="2622"/>
      <c r="MN7" s="817" t="s">
        <v>1936</v>
      </c>
      <c r="MO7" s="819" t="s">
        <v>1975</v>
      </c>
      <c r="MP7" s="978"/>
      <c r="MQ7" s="978"/>
      <c r="MR7" s="978"/>
      <c r="MS7" s="978"/>
      <c r="MT7" s="978"/>
      <c r="MU7" s="978"/>
      <c r="MV7" s="978"/>
      <c r="MW7" s="978"/>
      <c r="MX7" s="978"/>
      <c r="MY7" s="978"/>
      <c r="MZ7" s="978"/>
      <c r="NA7" s="978"/>
      <c r="NB7" s="978"/>
      <c r="NC7" s="978"/>
      <c r="ND7" s="978"/>
      <c r="NE7" s="978"/>
      <c r="NF7" s="978"/>
      <c r="NG7" s="978"/>
      <c r="NH7" s="813"/>
      <c r="NI7" s="978"/>
      <c r="NJ7" s="819" t="s">
        <v>1976</v>
      </c>
      <c r="NK7" s="978"/>
      <c r="NL7" s="813"/>
      <c r="NM7" s="819" t="s">
        <v>1980</v>
      </c>
      <c r="NN7" s="978"/>
      <c r="NO7" s="978"/>
      <c r="NP7" s="978"/>
      <c r="NQ7" s="978"/>
      <c r="NR7" s="813"/>
      <c r="NS7" s="819" t="s">
        <v>1986</v>
      </c>
      <c r="NT7" s="978"/>
      <c r="NU7" s="978"/>
      <c r="NV7" s="978"/>
      <c r="NW7" s="978"/>
      <c r="NX7" s="978"/>
      <c r="NY7" s="978"/>
      <c r="NZ7" s="978"/>
      <c r="OA7" s="978"/>
      <c r="OB7" s="2745"/>
    </row>
    <row r="8" spans="1:392" s="959" customFormat="1" ht="13.5" customHeight="1">
      <c r="A8" s="2548"/>
      <c r="B8" s="2561"/>
      <c r="C8" s="2561"/>
      <c r="D8" s="2634"/>
      <c r="E8" s="2747"/>
      <c r="F8" s="2734"/>
      <c r="G8" s="2749"/>
      <c r="H8" s="2534"/>
      <c r="I8" s="2561"/>
      <c r="J8" s="2729"/>
      <c r="K8" s="2633"/>
      <c r="L8" s="2646"/>
      <c r="M8" s="2707"/>
      <c r="N8" s="2737"/>
      <c r="O8" s="2737"/>
      <c r="P8" s="2561"/>
      <c r="Q8" s="2534"/>
      <c r="R8" s="2561"/>
      <c r="S8" s="2561"/>
      <c r="T8" s="2527"/>
      <c r="U8" s="2714"/>
      <c r="V8" s="2714"/>
      <c r="W8" s="2714"/>
      <c r="X8" s="2714"/>
      <c r="Y8" s="2714"/>
      <c r="Z8" s="2714"/>
      <c r="AA8" s="2714"/>
      <c r="AB8" s="2714"/>
      <c r="AC8" s="2714"/>
      <c r="AD8" s="2714"/>
      <c r="AE8" s="2619"/>
      <c r="AF8" s="2616"/>
      <c r="AG8" s="2608"/>
      <c r="AH8" s="2619" t="s">
        <v>258</v>
      </c>
      <c r="AI8" s="2619" t="s">
        <v>629</v>
      </c>
      <c r="AJ8" s="2619" t="s">
        <v>630</v>
      </c>
      <c r="AK8" s="2619" t="s">
        <v>631</v>
      </c>
      <c r="AL8" s="2619" t="s">
        <v>259</v>
      </c>
      <c r="AM8" s="2619" t="s">
        <v>632</v>
      </c>
      <c r="AN8" s="2608"/>
      <c r="AO8" s="2619" t="s">
        <v>258</v>
      </c>
      <c r="AP8" s="2619" t="s">
        <v>629</v>
      </c>
      <c r="AQ8" s="2619" t="s">
        <v>630</v>
      </c>
      <c r="AR8" s="2619" t="s">
        <v>259</v>
      </c>
      <c r="AS8" s="2619" t="s">
        <v>633</v>
      </c>
      <c r="AT8" s="2619" t="s">
        <v>634</v>
      </c>
      <c r="AU8" s="2608"/>
      <c r="AV8" s="2619" t="s">
        <v>258</v>
      </c>
      <c r="AW8" s="2619" t="s">
        <v>629</v>
      </c>
      <c r="AX8" s="2619" t="s">
        <v>635</v>
      </c>
      <c r="AY8" s="2619" t="s">
        <v>630</v>
      </c>
      <c r="AZ8" s="2619" t="s">
        <v>636</v>
      </c>
      <c r="BA8" s="2619" t="s">
        <v>637</v>
      </c>
      <c r="BB8" s="2619" t="s">
        <v>638</v>
      </c>
      <c r="BC8" s="2608"/>
      <c r="BD8" s="2619" t="s">
        <v>258</v>
      </c>
      <c r="BE8" s="2619" t="s">
        <v>629</v>
      </c>
      <c r="BF8" s="2619" t="s">
        <v>259</v>
      </c>
      <c r="BG8" s="2619" t="s">
        <v>639</v>
      </c>
      <c r="BH8" s="2617" t="s">
        <v>640</v>
      </c>
      <c r="BI8" s="2618" t="s">
        <v>641</v>
      </c>
      <c r="BJ8" s="2608" t="s">
        <v>642</v>
      </c>
      <c r="BK8" s="2610" t="s">
        <v>643</v>
      </c>
      <c r="BL8" s="2611"/>
      <c r="BM8" s="2611"/>
      <c r="BN8" s="2611"/>
      <c r="BO8" s="2611"/>
      <c r="BP8" s="2612"/>
      <c r="BQ8" s="2556" t="s">
        <v>644</v>
      </c>
      <c r="BR8" s="2610" t="s">
        <v>645</v>
      </c>
      <c r="BS8" s="2611"/>
      <c r="BT8" s="2611"/>
      <c r="BU8" s="2611"/>
      <c r="BV8" s="2611"/>
      <c r="BW8" s="2612"/>
      <c r="BX8" s="2556" t="s">
        <v>646</v>
      </c>
      <c r="BY8" s="2610" t="s">
        <v>647</v>
      </c>
      <c r="BZ8" s="2611"/>
      <c r="CA8" s="2611"/>
      <c r="CB8" s="2611"/>
      <c r="CC8" s="2611"/>
      <c r="CD8" s="2611"/>
      <c r="CE8" s="2612"/>
      <c r="CF8" s="2556" t="s">
        <v>648</v>
      </c>
      <c r="CG8" s="2610" t="s">
        <v>649</v>
      </c>
      <c r="CH8" s="2611"/>
      <c r="CI8" s="2611"/>
      <c r="CJ8" s="2611"/>
      <c r="CK8" s="2611"/>
      <c r="CL8" s="2613" t="s">
        <v>650</v>
      </c>
      <c r="CM8" s="2616" t="s">
        <v>651</v>
      </c>
      <c r="CN8" s="2608" t="s">
        <v>652</v>
      </c>
      <c r="CO8" s="2610" t="s">
        <v>653</v>
      </c>
      <c r="CP8" s="2611"/>
      <c r="CQ8" s="2611"/>
      <c r="CR8" s="2611"/>
      <c r="CS8" s="2611"/>
      <c r="CT8" s="2612"/>
      <c r="CU8" s="2556" t="s">
        <v>654</v>
      </c>
      <c r="CV8" s="2610" t="s">
        <v>655</v>
      </c>
      <c r="CW8" s="2611"/>
      <c r="CX8" s="2611"/>
      <c r="CY8" s="2611"/>
      <c r="CZ8" s="2611"/>
      <c r="DA8" s="2612"/>
      <c r="DB8" s="2556" t="s">
        <v>656</v>
      </c>
      <c r="DC8" s="2610" t="s">
        <v>657</v>
      </c>
      <c r="DD8" s="2611"/>
      <c r="DE8" s="2611"/>
      <c r="DF8" s="2611"/>
      <c r="DG8" s="2611"/>
      <c r="DH8" s="2611"/>
      <c r="DI8" s="2612"/>
      <c r="DJ8" s="2556" t="s">
        <v>658</v>
      </c>
      <c r="DK8" s="2557" t="s">
        <v>659</v>
      </c>
      <c r="DL8" s="2558"/>
      <c r="DM8" s="2558"/>
      <c r="DN8" s="2558"/>
      <c r="DO8" s="2558"/>
      <c r="DP8" s="2707"/>
      <c r="DQ8" s="2540"/>
      <c r="DR8" s="2518"/>
      <c r="DS8" s="2607" t="s">
        <v>660</v>
      </c>
      <c r="DT8" s="1151"/>
      <c r="DU8" s="1151"/>
      <c r="DV8" s="1151"/>
      <c r="DW8" s="1152"/>
      <c r="DX8" s="2547" t="s">
        <v>2158</v>
      </c>
      <c r="DY8" s="2547" t="s">
        <v>661</v>
      </c>
      <c r="DZ8" s="2547" t="s">
        <v>662</v>
      </c>
      <c r="EA8" s="2547" t="s">
        <v>663</v>
      </c>
      <c r="EB8" s="2547" t="s">
        <v>664</v>
      </c>
      <c r="EC8" s="2608"/>
      <c r="ED8" s="2548" t="s">
        <v>665</v>
      </c>
      <c r="EE8" s="2549" t="s">
        <v>666</v>
      </c>
      <c r="EF8" s="2550"/>
      <c r="EG8" s="2551"/>
      <c r="EH8" s="2537"/>
      <c r="EI8" s="2555" t="s">
        <v>665</v>
      </c>
      <c r="EJ8" s="2534"/>
      <c r="EK8" s="2553"/>
      <c r="EL8" s="2553"/>
      <c r="EM8" s="2549" t="s">
        <v>699</v>
      </c>
      <c r="EN8" s="2550"/>
      <c r="EO8" s="2534"/>
      <c r="EP8" s="2539" t="s">
        <v>617</v>
      </c>
      <c r="EQ8" s="2553"/>
      <c r="ER8" s="2553"/>
      <c r="ES8" s="2549" t="s">
        <v>699</v>
      </c>
      <c r="ET8" s="2550"/>
      <c r="EU8" s="2534"/>
      <c r="EV8" s="2539" t="s">
        <v>617</v>
      </c>
      <c r="EW8" s="2662"/>
      <c r="EX8" s="2663"/>
      <c r="EY8" s="2664"/>
      <c r="EZ8" s="2662"/>
      <c r="FA8" s="2663"/>
      <c r="FB8" s="2664"/>
      <c r="FC8" s="2665"/>
      <c r="FD8" s="2666"/>
      <c r="FE8" s="2667"/>
      <c r="FF8" s="2553"/>
      <c r="FG8" s="2553"/>
      <c r="FH8" s="2549" t="s">
        <v>699</v>
      </c>
      <c r="FI8" s="2550"/>
      <c r="FJ8" s="2534"/>
      <c r="FK8" s="2539" t="s">
        <v>700</v>
      </c>
      <c r="FL8" s="2517" t="s">
        <v>701</v>
      </c>
      <c r="FM8" s="2517" t="s">
        <v>702</v>
      </c>
      <c r="FN8" s="2517" t="s">
        <v>703</v>
      </c>
      <c r="FO8" s="2517" t="s">
        <v>704</v>
      </c>
      <c r="FP8" s="2517" t="s">
        <v>705</v>
      </c>
      <c r="FQ8" s="2517" t="s">
        <v>706</v>
      </c>
      <c r="FR8" s="2517" t="s">
        <v>707</v>
      </c>
      <c r="FS8" s="2517" t="s">
        <v>708</v>
      </c>
      <c r="FT8" s="2544" t="s">
        <v>483</v>
      </c>
      <c r="FU8" s="1033"/>
      <c r="FV8" s="2517" t="s">
        <v>709</v>
      </c>
      <c r="FW8" s="2517" t="s">
        <v>710</v>
      </c>
      <c r="FX8" s="2517" t="s">
        <v>711</v>
      </c>
      <c r="FY8" s="2517" t="s">
        <v>712</v>
      </c>
      <c r="FZ8" s="2517" t="s">
        <v>713</v>
      </c>
      <c r="GA8" s="2517" t="s">
        <v>714</v>
      </c>
      <c r="GB8" s="2517" t="s">
        <v>715</v>
      </c>
      <c r="GC8" s="2517" t="s">
        <v>716</v>
      </c>
      <c r="GD8" s="2517" t="s">
        <v>717</v>
      </c>
      <c r="GE8" s="2517" t="s">
        <v>718</v>
      </c>
      <c r="GF8" s="2544" t="s">
        <v>483</v>
      </c>
      <c r="GG8" s="1033"/>
      <c r="GH8" s="2553"/>
      <c r="GI8" s="2534"/>
      <c r="GJ8" s="2534"/>
      <c r="GK8" s="2539" t="s">
        <v>700</v>
      </c>
      <c r="GL8" s="2537"/>
      <c r="GM8" s="2537"/>
      <c r="GN8" s="2636"/>
      <c r="GO8" s="2542" t="s">
        <v>719</v>
      </c>
      <c r="GP8" s="2542" t="s">
        <v>720</v>
      </c>
      <c r="GQ8" s="2637"/>
      <c r="GR8" s="2543" t="s">
        <v>721</v>
      </c>
      <c r="GS8" s="2543" t="s">
        <v>722</v>
      </c>
      <c r="GT8" s="2543" t="s">
        <v>723</v>
      </c>
      <c r="GU8" s="2642"/>
      <c r="GV8" s="2643"/>
      <c r="GW8" s="2644"/>
      <c r="GX8" s="2553"/>
      <c r="GY8" s="2534"/>
      <c r="GZ8" s="2534"/>
      <c r="HA8" s="2539" t="s">
        <v>700</v>
      </c>
      <c r="HB8" s="2602"/>
      <c r="HC8" s="2603"/>
      <c r="HD8" s="2664"/>
      <c r="HE8" s="2553"/>
      <c r="HF8" s="2534"/>
      <c r="HG8" s="2537"/>
      <c r="HH8" s="2539" t="s">
        <v>700</v>
      </c>
      <c r="HI8" s="2602"/>
      <c r="HJ8" s="2603"/>
      <c r="HK8" s="2604"/>
      <c r="HL8" s="2605"/>
      <c r="HM8" s="2605"/>
      <c r="HN8" s="2684"/>
      <c r="HO8" s="2637"/>
      <c r="HP8" s="2691"/>
      <c r="HQ8" s="2606"/>
      <c r="HR8" s="2687"/>
      <c r="HS8" s="2548"/>
      <c r="HT8" s="2606"/>
      <c r="HU8" s="2634"/>
      <c r="HV8" s="2553"/>
      <c r="HW8" s="2606"/>
      <c r="HX8" s="2606"/>
      <c r="HY8" s="2633"/>
      <c r="HZ8" s="2633"/>
      <c r="IA8" s="2606"/>
      <c r="IB8" s="2606"/>
      <c r="IC8" s="2606"/>
      <c r="ID8" s="2606"/>
      <c r="IE8" s="2606"/>
      <c r="IF8" s="2606"/>
      <c r="IG8" s="2553"/>
      <c r="IH8" s="2553"/>
      <c r="II8" s="2634"/>
      <c r="IJ8" s="2705"/>
      <c r="IK8" s="2699"/>
      <c r="IL8" s="2592" t="s">
        <v>782</v>
      </c>
      <c r="IM8" s="2576" t="s">
        <v>783</v>
      </c>
      <c r="IN8" s="2595" t="s">
        <v>784</v>
      </c>
      <c r="IO8" s="2583" t="s">
        <v>846</v>
      </c>
      <c r="IP8" s="2583" t="s">
        <v>785</v>
      </c>
      <c r="IQ8" s="2583" t="s">
        <v>786</v>
      </c>
      <c r="IR8" s="2583" t="s">
        <v>787</v>
      </c>
      <c r="IS8" s="2583" t="s">
        <v>2505</v>
      </c>
      <c r="IT8" s="2583" t="s">
        <v>2506</v>
      </c>
      <c r="IU8" s="2583" t="s">
        <v>2507</v>
      </c>
      <c r="IV8" s="2585" t="s">
        <v>2508</v>
      </c>
      <c r="IW8" s="2619"/>
      <c r="IX8" s="2587" t="s">
        <v>788</v>
      </c>
      <c r="IY8" s="2579" t="s">
        <v>789</v>
      </c>
      <c r="IZ8" s="2579" t="s">
        <v>790</v>
      </c>
      <c r="JA8" s="2619"/>
      <c r="JB8" s="2758"/>
      <c r="JC8" s="2758"/>
      <c r="JD8" s="2758"/>
      <c r="JE8" s="2758"/>
      <c r="JF8" s="2758"/>
      <c r="JG8" s="2693"/>
      <c r="JH8" s="2693"/>
      <c r="JI8" s="2693"/>
      <c r="JJ8" s="2696"/>
      <c r="JK8" s="2659"/>
      <c r="JL8" s="2608"/>
      <c r="JM8" s="2577"/>
      <c r="JN8" s="2577"/>
      <c r="JO8" s="2577"/>
      <c r="JP8" s="2577"/>
      <c r="JQ8" s="2576" t="s">
        <v>675</v>
      </c>
      <c r="JR8" s="2608"/>
      <c r="JS8" s="2577"/>
      <c r="JT8" s="2577"/>
      <c r="JU8" s="2577"/>
      <c r="JV8" s="2577"/>
      <c r="JW8" s="2577"/>
      <c r="JX8" s="2577"/>
      <c r="JY8" s="2577"/>
      <c r="JZ8" s="2577"/>
      <c r="KA8" s="2577"/>
      <c r="KB8" s="2577"/>
      <c r="KC8" s="2576" t="s">
        <v>675</v>
      </c>
      <c r="KD8" s="2632"/>
      <c r="KE8" s="2512"/>
      <c r="KF8" s="2512"/>
      <c r="KG8" s="2512"/>
      <c r="KH8" s="2624"/>
      <c r="KI8" s="2572" t="s">
        <v>1909</v>
      </c>
      <c r="KJ8" s="2572" t="s">
        <v>1910</v>
      </c>
      <c r="KK8" s="2572" t="s">
        <v>1912</v>
      </c>
      <c r="KL8" s="2572" t="s">
        <v>1913</v>
      </c>
      <c r="KM8" s="2572" t="s">
        <v>1914</v>
      </c>
      <c r="KN8" s="2572" t="s">
        <v>1915</v>
      </c>
      <c r="KO8" s="2570" t="s">
        <v>1916</v>
      </c>
      <c r="KP8" s="2572" t="s">
        <v>1917</v>
      </c>
      <c r="KQ8" s="2560" t="s">
        <v>1918</v>
      </c>
      <c r="KR8" s="234"/>
      <c r="KS8" s="2569" t="s">
        <v>1920</v>
      </c>
      <c r="KT8" s="2569" t="s">
        <v>1921</v>
      </c>
      <c r="KU8" s="2569" t="s">
        <v>1922</v>
      </c>
      <c r="KV8" s="2562" t="s">
        <v>1923</v>
      </c>
      <c r="KW8" s="2569" t="s">
        <v>1924</v>
      </c>
      <c r="KX8" s="2562" t="s">
        <v>1925</v>
      </c>
      <c r="KY8" s="2562" t="s">
        <v>1926</v>
      </c>
      <c r="KZ8" s="2562" t="s">
        <v>1927</v>
      </c>
      <c r="LA8" s="2562" t="s">
        <v>1928</v>
      </c>
      <c r="LB8" s="2560" t="s">
        <v>1929</v>
      </c>
      <c r="LC8" s="234"/>
      <c r="LD8" s="2572" t="s">
        <v>1931</v>
      </c>
      <c r="LE8" s="2562" t="s">
        <v>1932</v>
      </c>
      <c r="LF8" s="2562" t="s">
        <v>1933</v>
      </c>
      <c r="LG8" s="2560" t="s">
        <v>1929</v>
      </c>
      <c r="LH8" s="234"/>
      <c r="LI8" s="2566" t="s">
        <v>1935</v>
      </c>
      <c r="LJ8" s="2562" t="s">
        <v>1937</v>
      </c>
      <c r="LK8" s="2562" t="s">
        <v>1938</v>
      </c>
      <c r="LL8" s="2562" t="s">
        <v>1939</v>
      </c>
      <c r="LM8" s="2562" t="s">
        <v>1940</v>
      </c>
      <c r="LN8" s="2562" t="s">
        <v>1941</v>
      </c>
      <c r="LO8" s="2573" t="s">
        <v>1942</v>
      </c>
      <c r="LP8" s="234"/>
      <c r="LQ8" s="2629"/>
      <c r="LR8" s="2572" t="s">
        <v>1945</v>
      </c>
      <c r="LS8" s="2572" t="s">
        <v>1910</v>
      </c>
      <c r="LT8" s="2572" t="s">
        <v>1912</v>
      </c>
      <c r="LU8" s="2572" t="s">
        <v>1913</v>
      </c>
      <c r="LV8" s="2572" t="s">
        <v>1914</v>
      </c>
      <c r="LW8" s="2572" t="s">
        <v>1915</v>
      </c>
      <c r="LX8" s="2570" t="s">
        <v>1916</v>
      </c>
      <c r="LY8" s="2572" t="s">
        <v>1917</v>
      </c>
      <c r="LZ8" s="2560" t="s">
        <v>1918</v>
      </c>
      <c r="MA8" s="234"/>
      <c r="MB8" s="2569" t="s">
        <v>1947</v>
      </c>
      <c r="MC8" s="2569" t="s">
        <v>1948</v>
      </c>
      <c r="MD8" s="2569" t="s">
        <v>1949</v>
      </c>
      <c r="ME8" s="2562" t="s">
        <v>1950</v>
      </c>
      <c r="MF8" s="2569" t="s">
        <v>1951</v>
      </c>
      <c r="MG8" s="2562" t="s">
        <v>1952</v>
      </c>
      <c r="MH8" s="2562" t="s">
        <v>1953</v>
      </c>
      <c r="MI8" s="2562" t="s">
        <v>1954</v>
      </c>
      <c r="MJ8" s="2562" t="s">
        <v>1955</v>
      </c>
      <c r="MK8" s="2560" t="s">
        <v>1956</v>
      </c>
      <c r="ML8" s="2560" t="s">
        <v>1957</v>
      </c>
      <c r="MM8" s="234"/>
      <c r="MN8" s="2566" t="s">
        <v>1958</v>
      </c>
      <c r="MO8" s="2567" t="s">
        <v>1961</v>
      </c>
      <c r="MP8" s="819" t="s">
        <v>1963</v>
      </c>
      <c r="MQ8" s="978"/>
      <c r="MR8" s="978"/>
      <c r="MS8" s="978"/>
      <c r="MT8" s="978"/>
      <c r="MU8" s="978"/>
      <c r="MV8" s="978"/>
      <c r="MW8" s="978"/>
      <c r="MX8" s="813"/>
      <c r="MY8" s="978"/>
      <c r="MZ8" s="819" t="s">
        <v>1974</v>
      </c>
      <c r="NA8" s="978"/>
      <c r="NB8" s="978"/>
      <c r="NC8" s="978"/>
      <c r="ND8" s="978"/>
      <c r="NE8" s="978"/>
      <c r="NF8" s="978"/>
      <c r="NG8" s="978"/>
      <c r="NH8" s="813"/>
      <c r="NI8" s="978"/>
      <c r="NJ8" s="2563" t="s">
        <v>1977</v>
      </c>
      <c r="NK8" s="1015"/>
      <c r="NL8" s="1150"/>
      <c r="NM8" s="2514" t="s">
        <v>1981</v>
      </c>
      <c r="NN8" s="2514" t="s">
        <v>1982</v>
      </c>
      <c r="NO8" s="2514" t="s">
        <v>1983</v>
      </c>
      <c r="NP8" s="2514" t="s">
        <v>1984</v>
      </c>
      <c r="NQ8" s="2560" t="s">
        <v>1985</v>
      </c>
      <c r="NR8" s="234"/>
      <c r="NS8" s="2514" t="s">
        <v>1987</v>
      </c>
      <c r="NT8" s="2514" t="s">
        <v>1921</v>
      </c>
      <c r="NU8" s="2514" t="s">
        <v>1922</v>
      </c>
      <c r="NV8" s="2562" t="s">
        <v>1988</v>
      </c>
      <c r="NW8" s="2562" t="s">
        <v>1989</v>
      </c>
      <c r="NX8" s="2562" t="s">
        <v>1990</v>
      </c>
      <c r="NY8" s="2514" t="s">
        <v>1991</v>
      </c>
      <c r="NZ8" s="2560" t="s">
        <v>1992</v>
      </c>
      <c r="OA8" s="823"/>
      <c r="OB8" s="2745"/>
    </row>
    <row r="9" spans="1:392" s="959" customFormat="1" ht="13.5" customHeight="1">
      <c r="A9" s="2548"/>
      <c r="B9" s="2561"/>
      <c r="C9" s="2561"/>
      <c r="D9" s="2634"/>
      <c r="E9" s="2747"/>
      <c r="F9" s="2734"/>
      <c r="G9" s="2749"/>
      <c r="H9" s="2534"/>
      <c r="I9" s="2561"/>
      <c r="J9" s="2729"/>
      <c r="K9" s="2633"/>
      <c r="L9" s="2646"/>
      <c r="M9" s="2707"/>
      <c r="N9" s="2737"/>
      <c r="O9" s="2737"/>
      <c r="P9" s="2561"/>
      <c r="Q9" s="2534"/>
      <c r="R9" s="2561"/>
      <c r="S9" s="2561"/>
      <c r="T9" s="2527"/>
      <c r="U9" s="2714"/>
      <c r="V9" s="2714"/>
      <c r="W9" s="2714"/>
      <c r="X9" s="2714"/>
      <c r="Y9" s="2714"/>
      <c r="Z9" s="2714"/>
      <c r="AA9" s="2714"/>
      <c r="AB9" s="2714"/>
      <c r="AC9" s="2714"/>
      <c r="AD9" s="2714"/>
      <c r="AE9" s="2619"/>
      <c r="AF9" s="2616"/>
      <c r="AG9" s="2608"/>
      <c r="AH9" s="2619"/>
      <c r="AI9" s="2619"/>
      <c r="AJ9" s="2619"/>
      <c r="AK9" s="2619"/>
      <c r="AL9" s="2619"/>
      <c r="AM9" s="2619"/>
      <c r="AN9" s="2608"/>
      <c r="AO9" s="2619"/>
      <c r="AP9" s="2619"/>
      <c r="AQ9" s="2619"/>
      <c r="AR9" s="2619"/>
      <c r="AS9" s="2619"/>
      <c r="AT9" s="2619"/>
      <c r="AU9" s="2608"/>
      <c r="AV9" s="2619"/>
      <c r="AW9" s="2619"/>
      <c r="AX9" s="2619"/>
      <c r="AY9" s="2619"/>
      <c r="AZ9" s="2619"/>
      <c r="BA9" s="2619"/>
      <c r="BB9" s="2619"/>
      <c r="BC9" s="2608"/>
      <c r="BD9" s="2619"/>
      <c r="BE9" s="2619"/>
      <c r="BF9" s="2619"/>
      <c r="BG9" s="2619"/>
      <c r="BH9" s="2617"/>
      <c r="BI9" s="2616"/>
      <c r="BJ9" s="2608"/>
      <c r="BK9" s="2534" t="s">
        <v>258</v>
      </c>
      <c r="BL9" s="2534" t="s">
        <v>629</v>
      </c>
      <c r="BM9" s="2534" t="s">
        <v>630</v>
      </c>
      <c r="BN9" s="2534" t="s">
        <v>631</v>
      </c>
      <c r="BO9" s="2537" t="s">
        <v>259</v>
      </c>
      <c r="BP9" s="2561" t="s">
        <v>632</v>
      </c>
      <c r="BQ9" s="2553"/>
      <c r="BR9" s="2534" t="s">
        <v>258</v>
      </c>
      <c r="BS9" s="2534" t="s">
        <v>629</v>
      </c>
      <c r="BT9" s="2534" t="s">
        <v>630</v>
      </c>
      <c r="BU9" s="2534" t="s">
        <v>259</v>
      </c>
      <c r="BV9" s="2537" t="s">
        <v>667</v>
      </c>
      <c r="BW9" s="2533" t="s">
        <v>2155</v>
      </c>
      <c r="BX9" s="2553"/>
      <c r="BY9" s="2534" t="s">
        <v>258</v>
      </c>
      <c r="BZ9" s="2534" t="s">
        <v>629</v>
      </c>
      <c r="CA9" s="2534" t="s">
        <v>635</v>
      </c>
      <c r="CB9" s="2534" t="s">
        <v>630</v>
      </c>
      <c r="CC9" s="2534" t="s">
        <v>636</v>
      </c>
      <c r="CD9" s="2537" t="s">
        <v>669</v>
      </c>
      <c r="CE9" s="2533" t="s">
        <v>670</v>
      </c>
      <c r="CF9" s="2553"/>
      <c r="CG9" s="2534" t="s">
        <v>258</v>
      </c>
      <c r="CH9" s="2534" t="s">
        <v>629</v>
      </c>
      <c r="CI9" s="2534" t="s">
        <v>259</v>
      </c>
      <c r="CJ9" s="2537" t="s">
        <v>639</v>
      </c>
      <c r="CK9" s="2537" t="s">
        <v>640</v>
      </c>
      <c r="CL9" s="2614"/>
      <c r="CM9" s="2616"/>
      <c r="CN9" s="2608"/>
      <c r="CO9" s="2534" t="s">
        <v>258</v>
      </c>
      <c r="CP9" s="2534" t="s">
        <v>629</v>
      </c>
      <c r="CQ9" s="2534" t="s">
        <v>630</v>
      </c>
      <c r="CR9" s="2534" t="s">
        <v>631</v>
      </c>
      <c r="CS9" s="2537" t="s">
        <v>259</v>
      </c>
      <c r="CT9" s="2561" t="s">
        <v>632</v>
      </c>
      <c r="CU9" s="2553"/>
      <c r="CV9" s="2534" t="s">
        <v>258</v>
      </c>
      <c r="CW9" s="2534" t="s">
        <v>629</v>
      </c>
      <c r="CX9" s="2534" t="s">
        <v>630</v>
      </c>
      <c r="CY9" s="2534" t="s">
        <v>259</v>
      </c>
      <c r="CZ9" s="2537" t="s">
        <v>667</v>
      </c>
      <c r="DA9" s="2533" t="s">
        <v>668</v>
      </c>
      <c r="DB9" s="2553"/>
      <c r="DC9" s="2534" t="s">
        <v>258</v>
      </c>
      <c r="DD9" s="2534" t="s">
        <v>629</v>
      </c>
      <c r="DE9" s="2534" t="s">
        <v>635</v>
      </c>
      <c r="DF9" s="2534" t="s">
        <v>630</v>
      </c>
      <c r="DG9" s="2534" t="s">
        <v>636</v>
      </c>
      <c r="DH9" s="2537" t="s">
        <v>669</v>
      </c>
      <c r="DI9" s="2533" t="s">
        <v>670</v>
      </c>
      <c r="DJ9" s="2553"/>
      <c r="DK9" s="2534" t="s">
        <v>258</v>
      </c>
      <c r="DL9" s="2534" t="s">
        <v>629</v>
      </c>
      <c r="DM9" s="2534" t="s">
        <v>259</v>
      </c>
      <c r="DN9" s="2537" t="s">
        <v>2156</v>
      </c>
      <c r="DO9" s="2537" t="s">
        <v>2157</v>
      </c>
      <c r="DP9" s="2707"/>
      <c r="DQ9" s="2540"/>
      <c r="DR9" s="2518"/>
      <c r="DS9" s="2553"/>
      <c r="DT9" s="2517" t="s">
        <v>671</v>
      </c>
      <c r="DU9" s="2517" t="s">
        <v>1152</v>
      </c>
      <c r="DV9" s="2544" t="s">
        <v>483</v>
      </c>
      <c r="DW9" s="1032"/>
      <c r="DX9" s="2527"/>
      <c r="DY9" s="2527"/>
      <c r="DZ9" s="2527"/>
      <c r="EA9" s="2527"/>
      <c r="EB9" s="2527"/>
      <c r="EC9" s="2608"/>
      <c r="ED9" s="2548"/>
      <c r="EE9" s="2533" t="s">
        <v>672</v>
      </c>
      <c r="EF9" s="2533" t="s">
        <v>673</v>
      </c>
      <c r="EG9" s="2533" t="s">
        <v>674</v>
      </c>
      <c r="EH9" s="2537"/>
      <c r="EI9" s="2555"/>
      <c r="EJ9" s="2534"/>
      <c r="EK9" s="2553"/>
      <c r="EL9" s="2553"/>
      <c r="EM9" s="2533" t="s">
        <v>724</v>
      </c>
      <c r="EN9" s="2536" t="s">
        <v>673</v>
      </c>
      <c r="EO9" s="2534"/>
      <c r="EP9" s="2540"/>
      <c r="EQ9" s="2553"/>
      <c r="ER9" s="2553"/>
      <c r="ES9" s="2533" t="s">
        <v>724</v>
      </c>
      <c r="ET9" s="2536" t="s">
        <v>673</v>
      </c>
      <c r="EU9" s="2534"/>
      <c r="EV9" s="2540"/>
      <c r="EW9" s="2531" t="s">
        <v>725</v>
      </c>
      <c r="EX9" s="2531" t="s">
        <v>726</v>
      </c>
      <c r="EY9" s="2532" t="s">
        <v>727</v>
      </c>
      <c r="EZ9" s="2531" t="s">
        <v>725</v>
      </c>
      <c r="FA9" s="2531" t="s">
        <v>726</v>
      </c>
      <c r="FB9" s="2532" t="s">
        <v>727</v>
      </c>
      <c r="FC9" s="2531" t="s">
        <v>725</v>
      </c>
      <c r="FD9" s="2531" t="s">
        <v>726</v>
      </c>
      <c r="FE9" s="2532" t="s">
        <v>727</v>
      </c>
      <c r="FF9" s="2553"/>
      <c r="FG9" s="2553"/>
      <c r="FH9" s="2533" t="s">
        <v>724</v>
      </c>
      <c r="FI9" s="2536" t="s">
        <v>673</v>
      </c>
      <c r="FJ9" s="2534"/>
      <c r="FK9" s="2540"/>
      <c r="FL9" s="2527"/>
      <c r="FM9" s="2527"/>
      <c r="FN9" s="2527"/>
      <c r="FO9" s="2527"/>
      <c r="FP9" s="2527"/>
      <c r="FQ9" s="2527"/>
      <c r="FR9" s="2527"/>
      <c r="FS9" s="2527"/>
      <c r="FT9" s="2527"/>
      <c r="FU9" s="2517" t="s">
        <v>675</v>
      </c>
      <c r="FV9" s="2527"/>
      <c r="FW9" s="2527"/>
      <c r="FX9" s="2527"/>
      <c r="FY9" s="2527"/>
      <c r="FZ9" s="2527"/>
      <c r="GA9" s="2527"/>
      <c r="GB9" s="2527"/>
      <c r="GC9" s="2527"/>
      <c r="GD9" s="2527"/>
      <c r="GE9" s="2527"/>
      <c r="GF9" s="2527"/>
      <c r="GG9" s="2517" t="s">
        <v>675</v>
      </c>
      <c r="GH9" s="2553"/>
      <c r="GI9" s="2534"/>
      <c r="GJ9" s="2534"/>
      <c r="GK9" s="2540"/>
      <c r="GL9" s="2537"/>
      <c r="GM9" s="2537"/>
      <c r="GN9" s="2637"/>
      <c r="GO9" s="2518"/>
      <c r="GP9" s="2518"/>
      <c r="GQ9" s="2637"/>
      <c r="GR9" s="2540"/>
      <c r="GS9" s="2540"/>
      <c r="GT9" s="2540"/>
      <c r="GU9" s="2529" t="s">
        <v>725</v>
      </c>
      <c r="GV9" s="2531" t="s">
        <v>726</v>
      </c>
      <c r="GW9" s="2532" t="s">
        <v>727</v>
      </c>
      <c r="GX9" s="2553"/>
      <c r="GY9" s="2534"/>
      <c r="GZ9" s="2534"/>
      <c r="HA9" s="2540"/>
      <c r="HB9" s="2529" t="s">
        <v>725</v>
      </c>
      <c r="HC9" s="2531" t="s">
        <v>726</v>
      </c>
      <c r="HD9" s="2532" t="s">
        <v>727</v>
      </c>
      <c r="HE9" s="2553"/>
      <c r="HF9" s="2534"/>
      <c r="HG9" s="2537"/>
      <c r="HH9" s="2590"/>
      <c r="HI9" s="2531" t="s">
        <v>725</v>
      </c>
      <c r="HJ9" s="2531" t="s">
        <v>726</v>
      </c>
      <c r="HK9" s="2532" t="s">
        <v>727</v>
      </c>
      <c r="HL9" s="2605"/>
      <c r="HM9" s="2605"/>
      <c r="HN9" s="2684"/>
      <c r="HO9" s="2637"/>
      <c r="HP9" s="2691"/>
      <c r="HQ9" s="2606"/>
      <c r="HR9" s="2687"/>
      <c r="HS9" s="2548"/>
      <c r="HT9" s="2606"/>
      <c r="HU9" s="2634"/>
      <c r="HV9" s="2553"/>
      <c r="HW9" s="2606"/>
      <c r="HX9" s="2606"/>
      <c r="HY9" s="2633"/>
      <c r="HZ9" s="2633"/>
      <c r="IA9" s="2606"/>
      <c r="IB9" s="2606"/>
      <c r="IC9" s="2606"/>
      <c r="ID9" s="2606"/>
      <c r="IE9" s="2606"/>
      <c r="IF9" s="2606"/>
      <c r="IG9" s="2553"/>
      <c r="IH9" s="2553"/>
      <c r="II9" s="2634"/>
      <c r="IJ9" s="2705"/>
      <c r="IK9" s="2699"/>
      <c r="IL9" s="2593"/>
      <c r="IM9" s="2577"/>
      <c r="IN9" s="2596"/>
      <c r="IO9" s="2584"/>
      <c r="IP9" s="2584"/>
      <c r="IQ9" s="2584"/>
      <c r="IR9" s="2584"/>
      <c r="IS9" s="2584"/>
      <c r="IT9" s="2584"/>
      <c r="IU9" s="2584"/>
      <c r="IV9" s="2586"/>
      <c r="IW9" s="2619"/>
      <c r="IX9" s="2588"/>
      <c r="IY9" s="2580"/>
      <c r="IZ9" s="2580"/>
      <c r="JA9" s="2619"/>
      <c r="JB9" s="2758"/>
      <c r="JC9" s="2758"/>
      <c r="JD9" s="2758"/>
      <c r="JE9" s="2758"/>
      <c r="JF9" s="2758"/>
      <c r="JG9" s="2693"/>
      <c r="JH9" s="2693"/>
      <c r="JI9" s="2693"/>
      <c r="JJ9" s="2696"/>
      <c r="JK9" s="2659"/>
      <c r="JL9" s="2608"/>
      <c r="JM9" s="2577"/>
      <c r="JN9" s="2577"/>
      <c r="JO9" s="2577"/>
      <c r="JP9" s="2577"/>
      <c r="JQ9" s="2577"/>
      <c r="JR9" s="2608"/>
      <c r="JS9" s="2577"/>
      <c r="JT9" s="2577"/>
      <c r="JU9" s="2577"/>
      <c r="JV9" s="2577"/>
      <c r="JW9" s="2577"/>
      <c r="JX9" s="2577"/>
      <c r="JY9" s="2577"/>
      <c r="JZ9" s="2577"/>
      <c r="KA9" s="2577"/>
      <c r="KB9" s="2577"/>
      <c r="KC9" s="2577"/>
      <c r="KD9" s="2632"/>
      <c r="KE9" s="2512"/>
      <c r="KF9" s="2512"/>
      <c r="KG9" s="2512"/>
      <c r="KH9" s="2624"/>
      <c r="KI9" s="2570"/>
      <c r="KJ9" s="2570"/>
      <c r="KK9" s="2570"/>
      <c r="KL9" s="2570"/>
      <c r="KM9" s="2570"/>
      <c r="KN9" s="2570"/>
      <c r="KO9" s="2570"/>
      <c r="KP9" s="2570"/>
      <c r="KQ9" s="2511"/>
      <c r="KR9" s="2511" t="s">
        <v>675</v>
      </c>
      <c r="KS9" s="2570"/>
      <c r="KT9" s="2570"/>
      <c r="KU9" s="2570"/>
      <c r="KV9" s="2511"/>
      <c r="KW9" s="2570"/>
      <c r="KX9" s="2511"/>
      <c r="KY9" s="2511"/>
      <c r="KZ9" s="2511"/>
      <c r="LA9" s="2511"/>
      <c r="LB9" s="2511"/>
      <c r="LC9" s="2511" t="s">
        <v>675</v>
      </c>
      <c r="LD9" s="2570"/>
      <c r="LE9" s="2511"/>
      <c r="LF9" s="2511"/>
      <c r="LG9" s="2511"/>
      <c r="LH9" s="2511" t="s">
        <v>675</v>
      </c>
      <c r="LI9" s="2520"/>
      <c r="LJ9" s="2511"/>
      <c r="LK9" s="2511"/>
      <c r="LL9" s="2511"/>
      <c r="LM9" s="2511"/>
      <c r="LN9" s="2511"/>
      <c r="LO9" s="2574"/>
      <c r="LP9" s="2511" t="s">
        <v>675</v>
      </c>
      <c r="LQ9" s="2629"/>
      <c r="LR9" s="2570"/>
      <c r="LS9" s="2570"/>
      <c r="LT9" s="2570"/>
      <c r="LU9" s="2570"/>
      <c r="LV9" s="2570"/>
      <c r="LW9" s="2570"/>
      <c r="LX9" s="2570"/>
      <c r="LY9" s="2570"/>
      <c r="LZ9" s="2511"/>
      <c r="MA9" s="2511" t="s">
        <v>675</v>
      </c>
      <c r="MB9" s="2570"/>
      <c r="MC9" s="2570"/>
      <c r="MD9" s="2570"/>
      <c r="ME9" s="2511"/>
      <c r="MF9" s="2570"/>
      <c r="MG9" s="2511"/>
      <c r="MH9" s="2511"/>
      <c r="MI9" s="2511"/>
      <c r="MJ9" s="2511"/>
      <c r="MK9" s="2511"/>
      <c r="ML9" s="2511"/>
      <c r="MM9" s="2511" t="s">
        <v>675</v>
      </c>
      <c r="MN9" s="2520"/>
      <c r="MO9" s="2524"/>
      <c r="MP9" s="2524" t="s">
        <v>1962</v>
      </c>
      <c r="MQ9" s="2520" t="s">
        <v>1970</v>
      </c>
      <c r="MR9" s="2520" t="s">
        <v>1971</v>
      </c>
      <c r="MS9" s="2520" t="s">
        <v>1964</v>
      </c>
      <c r="MT9" s="2520" t="s">
        <v>1965</v>
      </c>
      <c r="MU9" s="2520" t="s">
        <v>1966</v>
      </c>
      <c r="MV9" s="2520" t="s">
        <v>1967</v>
      </c>
      <c r="MW9" s="2520" t="s">
        <v>1968</v>
      </c>
      <c r="MX9" s="2520" t="s">
        <v>1969</v>
      </c>
      <c r="MY9" s="2739" t="s">
        <v>483</v>
      </c>
      <c r="MZ9" s="2524" t="s">
        <v>1972</v>
      </c>
      <c r="NA9" s="2520" t="s">
        <v>1970</v>
      </c>
      <c r="NB9" s="2520" t="s">
        <v>1971</v>
      </c>
      <c r="NC9" s="2520" t="s">
        <v>1964</v>
      </c>
      <c r="ND9" s="2520" t="s">
        <v>1965</v>
      </c>
      <c r="NE9" s="2520" t="s">
        <v>1966</v>
      </c>
      <c r="NF9" s="2520" t="s">
        <v>1967</v>
      </c>
      <c r="NG9" s="2520" t="s">
        <v>1968</v>
      </c>
      <c r="NH9" s="2520" t="s">
        <v>1969</v>
      </c>
      <c r="NI9" s="2739" t="s">
        <v>483</v>
      </c>
      <c r="NJ9" s="2564"/>
      <c r="NK9" s="2564" t="s">
        <v>1978</v>
      </c>
      <c r="NL9" s="2565" t="s">
        <v>1979</v>
      </c>
      <c r="NM9" s="2511"/>
      <c r="NN9" s="2511"/>
      <c r="NO9" s="2511"/>
      <c r="NP9" s="2511"/>
      <c r="NQ9" s="2511"/>
      <c r="NR9" s="2511" t="s">
        <v>675</v>
      </c>
      <c r="NS9" s="2511"/>
      <c r="NT9" s="2511"/>
      <c r="NU9" s="2511"/>
      <c r="NV9" s="2511"/>
      <c r="NW9" s="2511"/>
      <c r="NX9" s="2511"/>
      <c r="NY9" s="2511"/>
      <c r="NZ9" s="2511"/>
      <c r="OA9" s="2514" t="s">
        <v>675</v>
      </c>
      <c r="OB9" s="2745"/>
    </row>
    <row r="10" spans="1:392" s="959" customFormat="1">
      <c r="A10" s="2548"/>
      <c r="B10" s="2561"/>
      <c r="C10" s="2561"/>
      <c r="D10" s="2634"/>
      <c r="E10" s="2747"/>
      <c r="F10" s="2734"/>
      <c r="G10" s="2749"/>
      <c r="H10" s="2534"/>
      <c r="I10" s="2561"/>
      <c r="J10" s="2729"/>
      <c r="K10" s="2633"/>
      <c r="L10" s="2646"/>
      <c r="M10" s="2707"/>
      <c r="N10" s="2737"/>
      <c r="O10" s="2737"/>
      <c r="P10" s="2561"/>
      <c r="Q10" s="2534"/>
      <c r="R10" s="2561"/>
      <c r="S10" s="2561"/>
      <c r="T10" s="2527"/>
      <c r="U10" s="2714"/>
      <c r="V10" s="2714"/>
      <c r="W10" s="2714"/>
      <c r="X10" s="2714"/>
      <c r="Y10" s="2714"/>
      <c r="Z10" s="2714"/>
      <c r="AA10" s="2714"/>
      <c r="AB10" s="2714"/>
      <c r="AC10" s="2714"/>
      <c r="AD10" s="2714"/>
      <c r="AE10" s="2619"/>
      <c r="AF10" s="2616"/>
      <c r="AG10" s="2608"/>
      <c r="AH10" s="2619"/>
      <c r="AI10" s="2619"/>
      <c r="AJ10" s="2619"/>
      <c r="AK10" s="2619"/>
      <c r="AL10" s="2619"/>
      <c r="AM10" s="2619"/>
      <c r="AN10" s="2608"/>
      <c r="AO10" s="2619"/>
      <c r="AP10" s="2619"/>
      <c r="AQ10" s="2619"/>
      <c r="AR10" s="2619"/>
      <c r="AS10" s="2619"/>
      <c r="AT10" s="2619"/>
      <c r="AU10" s="2608"/>
      <c r="AV10" s="2619"/>
      <c r="AW10" s="2619"/>
      <c r="AX10" s="2619"/>
      <c r="AY10" s="2619"/>
      <c r="AZ10" s="2619"/>
      <c r="BA10" s="2619"/>
      <c r="BB10" s="2619"/>
      <c r="BC10" s="2608"/>
      <c r="BD10" s="2619"/>
      <c r="BE10" s="2619"/>
      <c r="BF10" s="2619"/>
      <c r="BG10" s="2619"/>
      <c r="BH10" s="2617"/>
      <c r="BI10" s="2616"/>
      <c r="BJ10" s="2608"/>
      <c r="BK10" s="2534"/>
      <c r="BL10" s="2534"/>
      <c r="BM10" s="2534"/>
      <c r="BN10" s="2534"/>
      <c r="BO10" s="2537"/>
      <c r="BP10" s="2561"/>
      <c r="BQ10" s="2553"/>
      <c r="BR10" s="2534"/>
      <c r="BS10" s="2534"/>
      <c r="BT10" s="2534"/>
      <c r="BU10" s="2534"/>
      <c r="BV10" s="2537"/>
      <c r="BW10" s="2534"/>
      <c r="BX10" s="2553"/>
      <c r="BY10" s="2534"/>
      <c r="BZ10" s="2534"/>
      <c r="CA10" s="2534"/>
      <c r="CB10" s="2534"/>
      <c r="CC10" s="2534"/>
      <c r="CD10" s="2537"/>
      <c r="CE10" s="2534"/>
      <c r="CF10" s="2553"/>
      <c r="CG10" s="2534"/>
      <c r="CH10" s="2534"/>
      <c r="CI10" s="2534"/>
      <c r="CJ10" s="2537"/>
      <c r="CK10" s="2537"/>
      <c r="CL10" s="2614"/>
      <c r="CM10" s="2616"/>
      <c r="CN10" s="2608"/>
      <c r="CO10" s="2534"/>
      <c r="CP10" s="2534"/>
      <c r="CQ10" s="2534"/>
      <c r="CR10" s="2534"/>
      <c r="CS10" s="2537"/>
      <c r="CT10" s="2561"/>
      <c r="CU10" s="2553"/>
      <c r="CV10" s="2534"/>
      <c r="CW10" s="2534"/>
      <c r="CX10" s="2534"/>
      <c r="CY10" s="2534"/>
      <c r="CZ10" s="2537"/>
      <c r="DA10" s="2534"/>
      <c r="DB10" s="2553"/>
      <c r="DC10" s="2534"/>
      <c r="DD10" s="2534"/>
      <c r="DE10" s="2534"/>
      <c r="DF10" s="2534"/>
      <c r="DG10" s="2534"/>
      <c r="DH10" s="2537"/>
      <c r="DI10" s="2534"/>
      <c r="DJ10" s="2553"/>
      <c r="DK10" s="2534"/>
      <c r="DL10" s="2534"/>
      <c r="DM10" s="2534"/>
      <c r="DN10" s="2537"/>
      <c r="DO10" s="2537"/>
      <c r="DP10" s="2707"/>
      <c r="DQ10" s="2540"/>
      <c r="DR10" s="2518"/>
      <c r="DS10" s="2553"/>
      <c r="DT10" s="2518"/>
      <c r="DU10" s="2518"/>
      <c r="DV10" s="2545"/>
      <c r="DW10" s="2517" t="s">
        <v>675</v>
      </c>
      <c r="DX10" s="2527"/>
      <c r="DY10" s="2527"/>
      <c r="DZ10" s="2527"/>
      <c r="EA10" s="2527"/>
      <c r="EB10" s="2527"/>
      <c r="EC10" s="2608"/>
      <c r="ED10" s="2548"/>
      <c r="EE10" s="2534"/>
      <c r="EF10" s="2534"/>
      <c r="EG10" s="2534"/>
      <c r="EH10" s="2537"/>
      <c r="EI10" s="2555"/>
      <c r="EJ10" s="2534"/>
      <c r="EK10" s="2553"/>
      <c r="EL10" s="2553"/>
      <c r="EM10" s="2534"/>
      <c r="EN10" s="2537"/>
      <c r="EO10" s="2534"/>
      <c r="EP10" s="2540"/>
      <c r="EQ10" s="2553"/>
      <c r="ER10" s="2553"/>
      <c r="ES10" s="2534"/>
      <c r="ET10" s="2537"/>
      <c r="EU10" s="2534"/>
      <c r="EV10" s="2540"/>
      <c r="EW10" s="2529"/>
      <c r="EX10" s="2529"/>
      <c r="EY10" s="2014"/>
      <c r="EZ10" s="2529"/>
      <c r="FA10" s="2529"/>
      <c r="FB10" s="2014"/>
      <c r="FC10" s="2529"/>
      <c r="FD10" s="2529"/>
      <c r="FE10" s="2014"/>
      <c r="FF10" s="2553"/>
      <c r="FG10" s="2553"/>
      <c r="FH10" s="2534"/>
      <c r="FI10" s="2537"/>
      <c r="FJ10" s="2534"/>
      <c r="FK10" s="2540"/>
      <c r="FL10" s="2527"/>
      <c r="FM10" s="2527"/>
      <c r="FN10" s="2527"/>
      <c r="FO10" s="2527"/>
      <c r="FP10" s="2527"/>
      <c r="FQ10" s="2527"/>
      <c r="FR10" s="2527"/>
      <c r="FS10" s="2527"/>
      <c r="FT10" s="2527"/>
      <c r="FU10" s="2527"/>
      <c r="FV10" s="2527"/>
      <c r="FW10" s="2527"/>
      <c r="FX10" s="2527"/>
      <c r="FY10" s="2527"/>
      <c r="FZ10" s="2527"/>
      <c r="GA10" s="2527"/>
      <c r="GB10" s="2527"/>
      <c r="GC10" s="2527"/>
      <c r="GD10" s="2527"/>
      <c r="GE10" s="2527"/>
      <c r="GF10" s="2527"/>
      <c r="GG10" s="2527"/>
      <c r="GH10" s="2553"/>
      <c r="GI10" s="2534"/>
      <c r="GJ10" s="2534"/>
      <c r="GK10" s="2540"/>
      <c r="GL10" s="2537"/>
      <c r="GM10" s="2537"/>
      <c r="GN10" s="2637"/>
      <c r="GO10" s="2518"/>
      <c r="GP10" s="2518"/>
      <c r="GQ10" s="2637"/>
      <c r="GR10" s="2540"/>
      <c r="GS10" s="2540"/>
      <c r="GT10" s="2540"/>
      <c r="GU10" s="2529"/>
      <c r="GV10" s="2529"/>
      <c r="GW10" s="2014"/>
      <c r="GX10" s="2553"/>
      <c r="GY10" s="2534"/>
      <c r="GZ10" s="2534"/>
      <c r="HA10" s="2540"/>
      <c r="HB10" s="2529"/>
      <c r="HC10" s="2529"/>
      <c r="HD10" s="2014"/>
      <c r="HE10" s="2553"/>
      <c r="HF10" s="2534"/>
      <c r="HG10" s="2537"/>
      <c r="HH10" s="2590"/>
      <c r="HI10" s="2529"/>
      <c r="HJ10" s="2529"/>
      <c r="HK10" s="2597"/>
      <c r="HL10" s="2605"/>
      <c r="HM10" s="2605"/>
      <c r="HN10" s="2684"/>
      <c r="HO10" s="2637"/>
      <c r="HP10" s="2691"/>
      <c r="HQ10" s="2606"/>
      <c r="HR10" s="2687"/>
      <c r="HS10" s="2548"/>
      <c r="HT10" s="2606"/>
      <c r="HU10" s="2634"/>
      <c r="HV10" s="2553"/>
      <c r="HW10" s="2606"/>
      <c r="HX10" s="2606"/>
      <c r="HY10" s="2633"/>
      <c r="HZ10" s="2633"/>
      <c r="IA10" s="2606"/>
      <c r="IB10" s="2606"/>
      <c r="IC10" s="2606"/>
      <c r="ID10" s="2606"/>
      <c r="IE10" s="2606"/>
      <c r="IF10" s="2606"/>
      <c r="IG10" s="2553"/>
      <c r="IH10" s="2553"/>
      <c r="II10" s="2634"/>
      <c r="IJ10" s="2705"/>
      <c r="IK10" s="2699"/>
      <c r="IL10" s="2593"/>
      <c r="IM10" s="2577"/>
      <c r="IN10" s="2596"/>
      <c r="IO10" s="2584"/>
      <c r="IP10" s="2584"/>
      <c r="IQ10" s="2584"/>
      <c r="IR10" s="2584"/>
      <c r="IS10" s="2584"/>
      <c r="IT10" s="2584"/>
      <c r="IU10" s="2584"/>
      <c r="IV10" s="2586"/>
      <c r="IW10" s="2619"/>
      <c r="IX10" s="2588"/>
      <c r="IY10" s="2580"/>
      <c r="IZ10" s="2580"/>
      <c r="JA10" s="2619"/>
      <c r="JB10" s="2758"/>
      <c r="JC10" s="2758"/>
      <c r="JD10" s="2758"/>
      <c r="JE10" s="2758"/>
      <c r="JF10" s="2758"/>
      <c r="JG10" s="2693"/>
      <c r="JH10" s="2693"/>
      <c r="JI10" s="2693"/>
      <c r="JJ10" s="2696"/>
      <c r="JK10" s="2659"/>
      <c r="JL10" s="2608"/>
      <c r="JM10" s="2577"/>
      <c r="JN10" s="2577"/>
      <c r="JO10" s="2577"/>
      <c r="JP10" s="2577"/>
      <c r="JQ10" s="2577"/>
      <c r="JR10" s="2608"/>
      <c r="JS10" s="2577"/>
      <c r="JT10" s="2577"/>
      <c r="JU10" s="2577"/>
      <c r="JV10" s="2577"/>
      <c r="JW10" s="2577"/>
      <c r="JX10" s="2577"/>
      <c r="JY10" s="2577"/>
      <c r="JZ10" s="2577"/>
      <c r="KA10" s="2577"/>
      <c r="KB10" s="2577"/>
      <c r="KC10" s="2577"/>
      <c r="KD10" s="2632"/>
      <c r="KE10" s="2512"/>
      <c r="KF10" s="2512"/>
      <c r="KG10" s="2512"/>
      <c r="KH10" s="2624"/>
      <c r="KI10" s="2570"/>
      <c r="KJ10" s="2570"/>
      <c r="KK10" s="2570"/>
      <c r="KL10" s="2570"/>
      <c r="KM10" s="2570"/>
      <c r="KN10" s="2570"/>
      <c r="KO10" s="2570"/>
      <c r="KP10" s="2570"/>
      <c r="KQ10" s="2511"/>
      <c r="KR10" s="2512"/>
      <c r="KS10" s="2570"/>
      <c r="KT10" s="2570"/>
      <c r="KU10" s="2570"/>
      <c r="KV10" s="2511"/>
      <c r="KW10" s="2570"/>
      <c r="KX10" s="2511"/>
      <c r="KY10" s="2511"/>
      <c r="KZ10" s="2511"/>
      <c r="LA10" s="2511"/>
      <c r="LB10" s="2511"/>
      <c r="LC10" s="2512"/>
      <c r="LD10" s="2570"/>
      <c r="LE10" s="2511"/>
      <c r="LF10" s="2511"/>
      <c r="LG10" s="2511"/>
      <c r="LH10" s="2512"/>
      <c r="LI10" s="2520"/>
      <c r="LJ10" s="2511"/>
      <c r="LK10" s="2511"/>
      <c r="LL10" s="2511"/>
      <c r="LM10" s="2511"/>
      <c r="LN10" s="2511"/>
      <c r="LO10" s="2574"/>
      <c r="LP10" s="2512"/>
      <c r="LQ10" s="2629"/>
      <c r="LR10" s="2570"/>
      <c r="LS10" s="2570"/>
      <c r="LT10" s="2570"/>
      <c r="LU10" s="2570"/>
      <c r="LV10" s="2570"/>
      <c r="LW10" s="2570"/>
      <c r="LX10" s="2570"/>
      <c r="LY10" s="2570"/>
      <c r="LZ10" s="2511"/>
      <c r="MA10" s="2512"/>
      <c r="MB10" s="2570"/>
      <c r="MC10" s="2570"/>
      <c r="MD10" s="2570"/>
      <c r="ME10" s="2511"/>
      <c r="MF10" s="2570"/>
      <c r="MG10" s="2511"/>
      <c r="MH10" s="2511"/>
      <c r="MI10" s="2511"/>
      <c r="MJ10" s="2511"/>
      <c r="MK10" s="2511"/>
      <c r="ML10" s="2511"/>
      <c r="MM10" s="2512"/>
      <c r="MN10" s="2520"/>
      <c r="MO10" s="2524"/>
      <c r="MP10" s="2525"/>
      <c r="MQ10" s="2521"/>
      <c r="MR10" s="2521"/>
      <c r="MS10" s="2521"/>
      <c r="MT10" s="2521"/>
      <c r="MU10" s="2520"/>
      <c r="MV10" s="2520"/>
      <c r="MW10" s="2520"/>
      <c r="MX10" s="2521"/>
      <c r="MY10" s="2740"/>
      <c r="MZ10" s="2525"/>
      <c r="NA10" s="2521"/>
      <c r="NB10" s="2521"/>
      <c r="NC10" s="2521"/>
      <c r="ND10" s="2521"/>
      <c r="NE10" s="2520"/>
      <c r="NF10" s="2520"/>
      <c r="NG10" s="2520"/>
      <c r="NH10" s="2521"/>
      <c r="NI10" s="2740"/>
      <c r="NJ10" s="2564"/>
      <c r="NK10" s="2564"/>
      <c r="NL10" s="2565"/>
      <c r="NM10" s="2511"/>
      <c r="NN10" s="2511"/>
      <c r="NO10" s="2511"/>
      <c r="NP10" s="2511"/>
      <c r="NQ10" s="2511"/>
      <c r="NR10" s="2512"/>
      <c r="NS10" s="2511"/>
      <c r="NT10" s="2511"/>
      <c r="NU10" s="2511"/>
      <c r="NV10" s="2511"/>
      <c r="NW10" s="2511"/>
      <c r="NX10" s="2511"/>
      <c r="NY10" s="2511"/>
      <c r="NZ10" s="2511"/>
      <c r="OA10" s="2515"/>
      <c r="OB10" s="2745"/>
    </row>
    <row r="11" spans="1:392" s="959" customFormat="1">
      <c r="A11" s="2548"/>
      <c r="B11" s="2561"/>
      <c r="C11" s="2561"/>
      <c r="D11" s="2634"/>
      <c r="E11" s="2747"/>
      <c r="F11" s="2734"/>
      <c r="G11" s="2749"/>
      <c r="H11" s="2534"/>
      <c r="I11" s="2561"/>
      <c r="J11" s="2729"/>
      <c r="K11" s="2633"/>
      <c r="L11" s="2646"/>
      <c r="M11" s="2707"/>
      <c r="N11" s="2737"/>
      <c r="O11" s="2737"/>
      <c r="P11" s="2561"/>
      <c r="Q11" s="2534"/>
      <c r="R11" s="2561"/>
      <c r="S11" s="2561"/>
      <c r="T11" s="2527"/>
      <c r="U11" s="2714"/>
      <c r="V11" s="2714"/>
      <c r="W11" s="2714"/>
      <c r="X11" s="2714"/>
      <c r="Y11" s="2714"/>
      <c r="Z11" s="2714"/>
      <c r="AA11" s="2714"/>
      <c r="AB11" s="2714"/>
      <c r="AC11" s="2714"/>
      <c r="AD11" s="2714"/>
      <c r="AE11" s="2619"/>
      <c r="AF11" s="2616"/>
      <c r="AG11" s="2608"/>
      <c r="AH11" s="2619"/>
      <c r="AI11" s="2619"/>
      <c r="AJ11" s="2619"/>
      <c r="AK11" s="2619"/>
      <c r="AL11" s="2619"/>
      <c r="AM11" s="2619"/>
      <c r="AN11" s="2608"/>
      <c r="AO11" s="2619"/>
      <c r="AP11" s="2619"/>
      <c r="AQ11" s="2619"/>
      <c r="AR11" s="2619"/>
      <c r="AS11" s="2619"/>
      <c r="AT11" s="2619"/>
      <c r="AU11" s="2608"/>
      <c r="AV11" s="2619"/>
      <c r="AW11" s="2619"/>
      <c r="AX11" s="2619"/>
      <c r="AY11" s="2619"/>
      <c r="AZ11" s="2619"/>
      <c r="BA11" s="2619"/>
      <c r="BB11" s="2619"/>
      <c r="BC11" s="2608"/>
      <c r="BD11" s="2619"/>
      <c r="BE11" s="2619"/>
      <c r="BF11" s="2619"/>
      <c r="BG11" s="2619"/>
      <c r="BH11" s="2617"/>
      <c r="BI11" s="2616"/>
      <c r="BJ11" s="2608"/>
      <c r="BK11" s="2534"/>
      <c r="BL11" s="2534"/>
      <c r="BM11" s="2534"/>
      <c r="BN11" s="2534"/>
      <c r="BO11" s="2537"/>
      <c r="BP11" s="2561"/>
      <c r="BQ11" s="2553"/>
      <c r="BR11" s="2534"/>
      <c r="BS11" s="2534"/>
      <c r="BT11" s="2534"/>
      <c r="BU11" s="2534"/>
      <c r="BV11" s="2537"/>
      <c r="BW11" s="2534"/>
      <c r="BX11" s="2553"/>
      <c r="BY11" s="2534"/>
      <c r="BZ11" s="2534"/>
      <c r="CA11" s="2534"/>
      <c r="CB11" s="2534"/>
      <c r="CC11" s="2534"/>
      <c r="CD11" s="2537"/>
      <c r="CE11" s="2534"/>
      <c r="CF11" s="2553"/>
      <c r="CG11" s="2534"/>
      <c r="CH11" s="2534"/>
      <c r="CI11" s="2534"/>
      <c r="CJ11" s="2537"/>
      <c r="CK11" s="2537"/>
      <c r="CL11" s="2614"/>
      <c r="CM11" s="2616"/>
      <c r="CN11" s="2608"/>
      <c r="CO11" s="2534"/>
      <c r="CP11" s="2534"/>
      <c r="CQ11" s="2534"/>
      <c r="CR11" s="2534"/>
      <c r="CS11" s="2537"/>
      <c r="CT11" s="2561"/>
      <c r="CU11" s="2553"/>
      <c r="CV11" s="2534"/>
      <c r="CW11" s="2534"/>
      <c r="CX11" s="2534"/>
      <c r="CY11" s="2534"/>
      <c r="CZ11" s="2537"/>
      <c r="DA11" s="2534"/>
      <c r="DB11" s="2553"/>
      <c r="DC11" s="2534"/>
      <c r="DD11" s="2534"/>
      <c r="DE11" s="2534"/>
      <c r="DF11" s="2534"/>
      <c r="DG11" s="2534"/>
      <c r="DH11" s="2537"/>
      <c r="DI11" s="2534"/>
      <c r="DJ11" s="2553"/>
      <c r="DK11" s="2534"/>
      <c r="DL11" s="2534"/>
      <c r="DM11" s="2534"/>
      <c r="DN11" s="2537"/>
      <c r="DO11" s="2537"/>
      <c r="DP11" s="2707"/>
      <c r="DQ11" s="2540"/>
      <c r="DR11" s="2518"/>
      <c r="DS11" s="2553"/>
      <c r="DT11" s="2518"/>
      <c r="DU11" s="2518"/>
      <c r="DV11" s="2545"/>
      <c r="DW11" s="2518"/>
      <c r="DX11" s="2527"/>
      <c r="DY11" s="2527"/>
      <c r="DZ11" s="2527"/>
      <c r="EA11" s="2527"/>
      <c r="EB11" s="2527"/>
      <c r="EC11" s="2608"/>
      <c r="ED11" s="2548"/>
      <c r="EE11" s="2534"/>
      <c r="EF11" s="2534"/>
      <c r="EG11" s="2534"/>
      <c r="EH11" s="2537"/>
      <c r="EI11" s="2555"/>
      <c r="EJ11" s="2534"/>
      <c r="EK11" s="2553"/>
      <c r="EL11" s="2553"/>
      <c r="EM11" s="2534"/>
      <c r="EN11" s="2537"/>
      <c r="EO11" s="2534"/>
      <c r="EP11" s="2540"/>
      <c r="EQ11" s="2553"/>
      <c r="ER11" s="2553"/>
      <c r="ES11" s="2534"/>
      <c r="ET11" s="2537"/>
      <c r="EU11" s="2534"/>
      <c r="EV11" s="2540"/>
      <c r="EW11" s="2529"/>
      <c r="EX11" s="2529"/>
      <c r="EY11" s="2014"/>
      <c r="EZ11" s="2529"/>
      <c r="FA11" s="2529"/>
      <c r="FB11" s="2014"/>
      <c r="FC11" s="2529"/>
      <c r="FD11" s="2529"/>
      <c r="FE11" s="2014"/>
      <c r="FF11" s="2553"/>
      <c r="FG11" s="2553"/>
      <c r="FH11" s="2534"/>
      <c r="FI11" s="2537"/>
      <c r="FJ11" s="2534"/>
      <c r="FK11" s="2540"/>
      <c r="FL11" s="2527"/>
      <c r="FM11" s="2527"/>
      <c r="FN11" s="2527"/>
      <c r="FO11" s="2527"/>
      <c r="FP11" s="2527"/>
      <c r="FQ11" s="2527"/>
      <c r="FR11" s="2527"/>
      <c r="FS11" s="2527"/>
      <c r="FT11" s="2527"/>
      <c r="FU11" s="2527"/>
      <c r="FV11" s="2527"/>
      <c r="FW11" s="2527"/>
      <c r="FX11" s="2527"/>
      <c r="FY11" s="2527"/>
      <c r="FZ11" s="2527"/>
      <c r="GA11" s="2527"/>
      <c r="GB11" s="2527"/>
      <c r="GC11" s="2527"/>
      <c r="GD11" s="2527"/>
      <c r="GE11" s="2527"/>
      <c r="GF11" s="2527"/>
      <c r="GG11" s="2527"/>
      <c r="GH11" s="2553"/>
      <c r="GI11" s="2534"/>
      <c r="GJ11" s="2534"/>
      <c r="GK11" s="2540"/>
      <c r="GL11" s="2537"/>
      <c r="GM11" s="2537"/>
      <c r="GN11" s="2637"/>
      <c r="GO11" s="2518"/>
      <c r="GP11" s="2518"/>
      <c r="GQ11" s="2637"/>
      <c r="GR11" s="2540"/>
      <c r="GS11" s="2540"/>
      <c r="GT11" s="2540"/>
      <c r="GU11" s="2529"/>
      <c r="GV11" s="2529"/>
      <c r="GW11" s="2014"/>
      <c r="GX11" s="2553"/>
      <c r="GY11" s="2534"/>
      <c r="GZ11" s="2534"/>
      <c r="HA11" s="2540"/>
      <c r="HB11" s="2529"/>
      <c r="HC11" s="2529"/>
      <c r="HD11" s="2014"/>
      <c r="HE11" s="2553"/>
      <c r="HF11" s="2534"/>
      <c r="HG11" s="2537"/>
      <c r="HH11" s="2590"/>
      <c r="HI11" s="2529"/>
      <c r="HJ11" s="2529"/>
      <c r="HK11" s="2597"/>
      <c r="HL11" s="2605"/>
      <c r="HM11" s="2605"/>
      <c r="HN11" s="2684"/>
      <c r="HO11" s="2637"/>
      <c r="HP11" s="2691"/>
      <c r="HQ11" s="2606"/>
      <c r="HR11" s="2687"/>
      <c r="HS11" s="2548"/>
      <c r="HT11" s="2606"/>
      <c r="HU11" s="2634"/>
      <c r="HV11" s="2553"/>
      <c r="HW11" s="2606"/>
      <c r="HX11" s="2606"/>
      <c r="HY11" s="2633"/>
      <c r="HZ11" s="2633"/>
      <c r="IA11" s="2606"/>
      <c r="IB11" s="2606"/>
      <c r="IC11" s="2606"/>
      <c r="ID11" s="2606"/>
      <c r="IE11" s="2606"/>
      <c r="IF11" s="2606"/>
      <c r="IG11" s="2553"/>
      <c r="IH11" s="2553"/>
      <c r="II11" s="2634"/>
      <c r="IJ11" s="2705"/>
      <c r="IK11" s="2699"/>
      <c r="IL11" s="2593"/>
      <c r="IM11" s="2577"/>
      <c r="IN11" s="2596"/>
      <c r="IO11" s="2584"/>
      <c r="IP11" s="2584"/>
      <c r="IQ11" s="2584"/>
      <c r="IR11" s="2584"/>
      <c r="IS11" s="2584"/>
      <c r="IT11" s="2584"/>
      <c r="IU11" s="2584"/>
      <c r="IV11" s="2586"/>
      <c r="IW11" s="2619"/>
      <c r="IX11" s="2588"/>
      <c r="IY11" s="2580"/>
      <c r="IZ11" s="2580"/>
      <c r="JA11" s="2619"/>
      <c r="JB11" s="2758"/>
      <c r="JC11" s="2758"/>
      <c r="JD11" s="2758"/>
      <c r="JE11" s="2758"/>
      <c r="JF11" s="2758"/>
      <c r="JG11" s="2693"/>
      <c r="JH11" s="2693"/>
      <c r="JI11" s="2693"/>
      <c r="JJ11" s="2696"/>
      <c r="JK11" s="2659"/>
      <c r="JL11" s="2608"/>
      <c r="JM11" s="2577"/>
      <c r="JN11" s="2577"/>
      <c r="JO11" s="2577"/>
      <c r="JP11" s="2577"/>
      <c r="JQ11" s="2577"/>
      <c r="JR11" s="2608"/>
      <c r="JS11" s="2577"/>
      <c r="JT11" s="2577"/>
      <c r="JU11" s="2577"/>
      <c r="JV11" s="2577"/>
      <c r="JW11" s="2577"/>
      <c r="JX11" s="2577"/>
      <c r="JY11" s="2577"/>
      <c r="JZ11" s="2577"/>
      <c r="KA11" s="2577"/>
      <c r="KB11" s="2577"/>
      <c r="KC11" s="2577"/>
      <c r="KD11" s="2632"/>
      <c r="KE11" s="2512"/>
      <c r="KF11" s="2512"/>
      <c r="KG11" s="2512"/>
      <c r="KH11" s="2624"/>
      <c r="KI11" s="2570"/>
      <c r="KJ11" s="2570"/>
      <c r="KK11" s="2570"/>
      <c r="KL11" s="2570"/>
      <c r="KM11" s="2570"/>
      <c r="KN11" s="2570"/>
      <c r="KO11" s="2570"/>
      <c r="KP11" s="2570"/>
      <c r="KQ11" s="2511"/>
      <c r="KR11" s="2512"/>
      <c r="KS11" s="2570"/>
      <c r="KT11" s="2570"/>
      <c r="KU11" s="2570"/>
      <c r="KV11" s="2511"/>
      <c r="KW11" s="2570"/>
      <c r="KX11" s="2511"/>
      <c r="KY11" s="2511"/>
      <c r="KZ11" s="2511"/>
      <c r="LA11" s="2511"/>
      <c r="LB11" s="2511"/>
      <c r="LC11" s="2512"/>
      <c r="LD11" s="2570"/>
      <c r="LE11" s="2511"/>
      <c r="LF11" s="2511"/>
      <c r="LG11" s="2511"/>
      <c r="LH11" s="2512"/>
      <c r="LI11" s="2520"/>
      <c r="LJ11" s="2511"/>
      <c r="LK11" s="2511"/>
      <c r="LL11" s="2511"/>
      <c r="LM11" s="2511"/>
      <c r="LN11" s="2511"/>
      <c r="LO11" s="2574"/>
      <c r="LP11" s="2512"/>
      <c r="LQ11" s="2629"/>
      <c r="LR11" s="2570"/>
      <c r="LS11" s="2570"/>
      <c r="LT11" s="2570"/>
      <c r="LU11" s="2570"/>
      <c r="LV11" s="2570"/>
      <c r="LW11" s="2570"/>
      <c r="LX11" s="2570"/>
      <c r="LY11" s="2570"/>
      <c r="LZ11" s="2511"/>
      <c r="MA11" s="2512"/>
      <c r="MB11" s="2570"/>
      <c r="MC11" s="2570"/>
      <c r="MD11" s="2570"/>
      <c r="ME11" s="2511"/>
      <c r="MF11" s="2570"/>
      <c r="MG11" s="2511"/>
      <c r="MH11" s="2511"/>
      <c r="MI11" s="2511"/>
      <c r="MJ11" s="2511"/>
      <c r="MK11" s="2511"/>
      <c r="ML11" s="2511"/>
      <c r="MM11" s="2512"/>
      <c r="MN11" s="2520"/>
      <c r="MO11" s="2524"/>
      <c r="MP11" s="2525"/>
      <c r="MQ11" s="2521"/>
      <c r="MR11" s="2521"/>
      <c r="MS11" s="2521"/>
      <c r="MT11" s="2521"/>
      <c r="MU11" s="2520"/>
      <c r="MV11" s="2520"/>
      <c r="MW11" s="2520"/>
      <c r="MX11" s="2521"/>
      <c r="MY11" s="2740"/>
      <c r="MZ11" s="2525"/>
      <c r="NA11" s="2521"/>
      <c r="NB11" s="2521"/>
      <c r="NC11" s="2521"/>
      <c r="ND11" s="2521"/>
      <c r="NE11" s="2520"/>
      <c r="NF11" s="2520"/>
      <c r="NG11" s="2520"/>
      <c r="NH11" s="2521"/>
      <c r="NI11" s="2740"/>
      <c r="NJ11" s="2564"/>
      <c r="NK11" s="2564"/>
      <c r="NL11" s="2565"/>
      <c r="NM11" s="2511"/>
      <c r="NN11" s="2511"/>
      <c r="NO11" s="2511"/>
      <c r="NP11" s="2511"/>
      <c r="NQ11" s="2511"/>
      <c r="NR11" s="2512"/>
      <c r="NS11" s="2511"/>
      <c r="NT11" s="2511"/>
      <c r="NU11" s="2511"/>
      <c r="NV11" s="2511"/>
      <c r="NW11" s="2511"/>
      <c r="NX11" s="2511"/>
      <c r="NY11" s="2511"/>
      <c r="NZ11" s="2511"/>
      <c r="OA11" s="2515"/>
      <c r="OB11" s="2745"/>
    </row>
    <row r="12" spans="1:392" s="959" customFormat="1" ht="58.9" customHeight="1">
      <c r="A12" s="2548"/>
      <c r="B12" s="2561"/>
      <c r="C12" s="2561"/>
      <c r="D12" s="2634"/>
      <c r="E12" s="2747"/>
      <c r="F12" s="2735"/>
      <c r="G12" s="2750"/>
      <c r="H12" s="2535"/>
      <c r="I12" s="2561"/>
      <c r="J12" s="2729"/>
      <c r="K12" s="2633"/>
      <c r="L12" s="2646"/>
      <c r="M12" s="2708"/>
      <c r="N12" s="2738"/>
      <c r="O12" s="2738"/>
      <c r="P12" s="2561"/>
      <c r="Q12" s="2535"/>
      <c r="R12" s="2561"/>
      <c r="S12" s="2561"/>
      <c r="T12" s="2528"/>
      <c r="U12" s="2715"/>
      <c r="V12" s="2715"/>
      <c r="W12" s="2715"/>
      <c r="X12" s="2715"/>
      <c r="Y12" s="2715"/>
      <c r="Z12" s="2715"/>
      <c r="AA12" s="2715"/>
      <c r="AB12" s="2715"/>
      <c r="AC12" s="2715"/>
      <c r="AD12" s="2715"/>
      <c r="AE12" s="2556"/>
      <c r="AF12" s="2732"/>
      <c r="AG12" s="2609"/>
      <c r="AH12" s="2619"/>
      <c r="AI12" s="2619"/>
      <c r="AJ12" s="2619"/>
      <c r="AK12" s="2619"/>
      <c r="AL12" s="2619"/>
      <c r="AM12" s="2619"/>
      <c r="AN12" s="2609"/>
      <c r="AO12" s="2619"/>
      <c r="AP12" s="2619"/>
      <c r="AQ12" s="2619"/>
      <c r="AR12" s="2619"/>
      <c r="AS12" s="2619"/>
      <c r="AT12" s="2619"/>
      <c r="AU12" s="2609"/>
      <c r="AV12" s="2619"/>
      <c r="AW12" s="2619"/>
      <c r="AX12" s="2619"/>
      <c r="AY12" s="2619"/>
      <c r="AZ12" s="2619"/>
      <c r="BA12" s="2619"/>
      <c r="BB12" s="2619"/>
      <c r="BC12" s="2609"/>
      <c r="BD12" s="2619"/>
      <c r="BE12" s="2619"/>
      <c r="BF12" s="2619"/>
      <c r="BG12" s="2619"/>
      <c r="BH12" s="2617"/>
      <c r="BI12" s="2616"/>
      <c r="BJ12" s="2609"/>
      <c r="BK12" s="2535"/>
      <c r="BL12" s="2535"/>
      <c r="BM12" s="2535"/>
      <c r="BN12" s="2535"/>
      <c r="BO12" s="2538"/>
      <c r="BP12" s="2561"/>
      <c r="BQ12" s="2554"/>
      <c r="BR12" s="2535"/>
      <c r="BS12" s="2535"/>
      <c r="BT12" s="2535"/>
      <c r="BU12" s="2535"/>
      <c r="BV12" s="2538"/>
      <c r="BW12" s="2535"/>
      <c r="BX12" s="2554"/>
      <c r="BY12" s="2535"/>
      <c r="BZ12" s="2535"/>
      <c r="CA12" s="2535"/>
      <c r="CB12" s="2535"/>
      <c r="CC12" s="2535"/>
      <c r="CD12" s="2538"/>
      <c r="CE12" s="2535"/>
      <c r="CF12" s="2554"/>
      <c r="CG12" s="2535"/>
      <c r="CH12" s="2535"/>
      <c r="CI12" s="2535"/>
      <c r="CJ12" s="2538"/>
      <c r="CK12" s="2538"/>
      <c r="CL12" s="2615"/>
      <c r="CM12" s="2616"/>
      <c r="CN12" s="2609"/>
      <c r="CO12" s="2535"/>
      <c r="CP12" s="2535"/>
      <c r="CQ12" s="2535"/>
      <c r="CR12" s="2535"/>
      <c r="CS12" s="2538"/>
      <c r="CT12" s="2561"/>
      <c r="CU12" s="2554"/>
      <c r="CV12" s="2535"/>
      <c r="CW12" s="2535"/>
      <c r="CX12" s="2535"/>
      <c r="CY12" s="2535"/>
      <c r="CZ12" s="2538"/>
      <c r="DA12" s="2535"/>
      <c r="DB12" s="2554"/>
      <c r="DC12" s="2535"/>
      <c r="DD12" s="2535"/>
      <c r="DE12" s="2535"/>
      <c r="DF12" s="2535"/>
      <c r="DG12" s="2535"/>
      <c r="DH12" s="2538"/>
      <c r="DI12" s="2535"/>
      <c r="DJ12" s="2554"/>
      <c r="DK12" s="2535"/>
      <c r="DL12" s="2535"/>
      <c r="DM12" s="2535"/>
      <c r="DN12" s="2538"/>
      <c r="DO12" s="2538"/>
      <c r="DP12" s="2708"/>
      <c r="DQ12" s="2541"/>
      <c r="DR12" s="2519"/>
      <c r="DS12" s="2554"/>
      <c r="DT12" s="2519"/>
      <c r="DU12" s="2519"/>
      <c r="DV12" s="2546"/>
      <c r="DW12" s="2519"/>
      <c r="DX12" s="2528"/>
      <c r="DY12" s="2528"/>
      <c r="DZ12" s="2528"/>
      <c r="EA12" s="2528"/>
      <c r="EB12" s="2528"/>
      <c r="EC12" s="2608"/>
      <c r="ED12" s="2517"/>
      <c r="EE12" s="2535"/>
      <c r="EF12" s="2535"/>
      <c r="EG12" s="2535"/>
      <c r="EH12" s="2537"/>
      <c r="EI12" s="2544"/>
      <c r="EJ12" s="2535"/>
      <c r="EK12" s="2554"/>
      <c r="EL12" s="2554"/>
      <c r="EM12" s="2535"/>
      <c r="EN12" s="2538"/>
      <c r="EO12" s="2535"/>
      <c r="EP12" s="2541"/>
      <c r="EQ12" s="2554"/>
      <c r="ER12" s="2554"/>
      <c r="ES12" s="2535"/>
      <c r="ET12" s="2538"/>
      <c r="EU12" s="2535"/>
      <c r="EV12" s="2541"/>
      <c r="EW12" s="2530"/>
      <c r="EX12" s="2530"/>
      <c r="EY12" s="1986"/>
      <c r="EZ12" s="2530"/>
      <c r="FA12" s="2530"/>
      <c r="FB12" s="1986"/>
      <c r="FC12" s="2530"/>
      <c r="FD12" s="2530"/>
      <c r="FE12" s="1986"/>
      <c r="FF12" s="2554"/>
      <c r="FG12" s="2554"/>
      <c r="FH12" s="2535"/>
      <c r="FI12" s="2538"/>
      <c r="FJ12" s="2535"/>
      <c r="FK12" s="2541"/>
      <c r="FL12" s="2528"/>
      <c r="FM12" s="2528"/>
      <c r="FN12" s="2528"/>
      <c r="FO12" s="2528"/>
      <c r="FP12" s="2528"/>
      <c r="FQ12" s="2528"/>
      <c r="FR12" s="2528"/>
      <c r="FS12" s="2528"/>
      <c r="FT12" s="2528"/>
      <c r="FU12" s="2528"/>
      <c r="FV12" s="2528"/>
      <c r="FW12" s="2528"/>
      <c r="FX12" s="2528"/>
      <c r="FY12" s="2528"/>
      <c r="FZ12" s="2528"/>
      <c r="GA12" s="2528"/>
      <c r="GB12" s="2528"/>
      <c r="GC12" s="2528"/>
      <c r="GD12" s="2528"/>
      <c r="GE12" s="2528"/>
      <c r="GF12" s="2528"/>
      <c r="GG12" s="2528"/>
      <c r="GH12" s="2554"/>
      <c r="GI12" s="2535"/>
      <c r="GJ12" s="2535"/>
      <c r="GK12" s="2541"/>
      <c r="GL12" s="2538"/>
      <c r="GM12" s="2538"/>
      <c r="GN12" s="2638"/>
      <c r="GO12" s="2519"/>
      <c r="GP12" s="2519"/>
      <c r="GQ12" s="2638"/>
      <c r="GR12" s="2541"/>
      <c r="GS12" s="2541"/>
      <c r="GT12" s="2541"/>
      <c r="GU12" s="2530"/>
      <c r="GV12" s="2530"/>
      <c r="GW12" s="1986"/>
      <c r="GX12" s="2554"/>
      <c r="GY12" s="2535"/>
      <c r="GZ12" s="2535"/>
      <c r="HA12" s="2541"/>
      <c r="HB12" s="2530"/>
      <c r="HC12" s="2530"/>
      <c r="HD12" s="1986"/>
      <c r="HE12" s="2554"/>
      <c r="HF12" s="2535"/>
      <c r="HG12" s="2538"/>
      <c r="HH12" s="2591"/>
      <c r="HI12" s="2530"/>
      <c r="HJ12" s="2530"/>
      <c r="HK12" s="2598"/>
      <c r="HL12" s="2605"/>
      <c r="HM12" s="2605"/>
      <c r="HN12" s="2685"/>
      <c r="HO12" s="2638"/>
      <c r="HP12" s="2691"/>
      <c r="HQ12" s="2606"/>
      <c r="HR12" s="2688"/>
      <c r="HS12" s="2548"/>
      <c r="HT12" s="2606"/>
      <c r="HU12" s="2634"/>
      <c r="HV12" s="2554"/>
      <c r="HW12" s="2606"/>
      <c r="HX12" s="2606"/>
      <c r="HY12" s="2633"/>
      <c r="HZ12" s="2633"/>
      <c r="IA12" s="2606"/>
      <c r="IB12" s="2606"/>
      <c r="IC12" s="2606"/>
      <c r="ID12" s="2606"/>
      <c r="IE12" s="2606"/>
      <c r="IF12" s="2606"/>
      <c r="IG12" s="2554"/>
      <c r="IH12" s="2554"/>
      <c r="II12" s="2634"/>
      <c r="IJ12" s="2706"/>
      <c r="IK12" s="2700"/>
      <c r="IL12" s="2594"/>
      <c r="IM12" s="2578"/>
      <c r="IN12" s="2596"/>
      <c r="IO12" s="2584"/>
      <c r="IP12" s="2584"/>
      <c r="IQ12" s="2584"/>
      <c r="IR12" s="2584"/>
      <c r="IS12" s="2584"/>
      <c r="IT12" s="2584"/>
      <c r="IU12" s="2584"/>
      <c r="IV12" s="2586"/>
      <c r="IW12" s="2619"/>
      <c r="IX12" s="2588"/>
      <c r="IY12" s="2589"/>
      <c r="IZ12" s="2580"/>
      <c r="JA12" s="2619"/>
      <c r="JB12" s="2758"/>
      <c r="JC12" s="2758"/>
      <c r="JD12" s="2758"/>
      <c r="JE12" s="2758"/>
      <c r="JF12" s="2758"/>
      <c r="JG12" s="2694"/>
      <c r="JH12" s="2694"/>
      <c r="JI12" s="2694"/>
      <c r="JJ12" s="2697"/>
      <c r="JK12" s="2660"/>
      <c r="JL12" s="2608"/>
      <c r="JM12" s="2578"/>
      <c r="JN12" s="2578"/>
      <c r="JO12" s="2578"/>
      <c r="JP12" s="2578"/>
      <c r="JQ12" s="2578"/>
      <c r="JR12" s="2608"/>
      <c r="JS12" s="2578"/>
      <c r="JT12" s="2578"/>
      <c r="JU12" s="2578"/>
      <c r="JV12" s="2578"/>
      <c r="JW12" s="2578"/>
      <c r="JX12" s="2578"/>
      <c r="JY12" s="2578"/>
      <c r="JZ12" s="2578"/>
      <c r="KA12" s="2578"/>
      <c r="KB12" s="2578"/>
      <c r="KC12" s="2578"/>
      <c r="KD12" s="2632"/>
      <c r="KE12" s="2513"/>
      <c r="KF12" s="2513"/>
      <c r="KG12" s="2513"/>
      <c r="KH12" s="2625"/>
      <c r="KI12" s="2571"/>
      <c r="KJ12" s="2571"/>
      <c r="KK12" s="2571"/>
      <c r="KL12" s="2571"/>
      <c r="KM12" s="2571"/>
      <c r="KN12" s="2571"/>
      <c r="KO12" s="2571"/>
      <c r="KP12" s="2571"/>
      <c r="KQ12" s="2559"/>
      <c r="KR12" s="2513"/>
      <c r="KS12" s="2571"/>
      <c r="KT12" s="2571"/>
      <c r="KU12" s="2571"/>
      <c r="KV12" s="2559"/>
      <c r="KW12" s="2571"/>
      <c r="KX12" s="2559"/>
      <c r="KY12" s="2559"/>
      <c r="KZ12" s="2559"/>
      <c r="LA12" s="2559"/>
      <c r="LB12" s="2559"/>
      <c r="LC12" s="2513"/>
      <c r="LD12" s="2571"/>
      <c r="LE12" s="2559"/>
      <c r="LF12" s="2559"/>
      <c r="LG12" s="2559"/>
      <c r="LH12" s="2513"/>
      <c r="LI12" s="2523"/>
      <c r="LJ12" s="2559"/>
      <c r="LK12" s="2559"/>
      <c r="LL12" s="2559"/>
      <c r="LM12" s="2559"/>
      <c r="LN12" s="2559"/>
      <c r="LO12" s="2575"/>
      <c r="LP12" s="2513"/>
      <c r="LQ12" s="2630"/>
      <c r="LR12" s="2571"/>
      <c r="LS12" s="2571"/>
      <c r="LT12" s="2571"/>
      <c r="LU12" s="2571"/>
      <c r="LV12" s="2571"/>
      <c r="LW12" s="2571"/>
      <c r="LX12" s="2571"/>
      <c r="LY12" s="2571"/>
      <c r="LZ12" s="2559"/>
      <c r="MA12" s="2513"/>
      <c r="MB12" s="2571"/>
      <c r="MC12" s="2571"/>
      <c r="MD12" s="2571"/>
      <c r="ME12" s="2559"/>
      <c r="MF12" s="2571"/>
      <c r="MG12" s="2559"/>
      <c r="MH12" s="2559"/>
      <c r="MI12" s="2559"/>
      <c r="MJ12" s="2559"/>
      <c r="MK12" s="2559"/>
      <c r="ML12" s="2559"/>
      <c r="MM12" s="2513"/>
      <c r="MN12" s="2523"/>
      <c r="MO12" s="2568"/>
      <c r="MP12" s="2526"/>
      <c r="MQ12" s="2522"/>
      <c r="MR12" s="2522"/>
      <c r="MS12" s="2522"/>
      <c r="MT12" s="2522"/>
      <c r="MU12" s="2523"/>
      <c r="MV12" s="2523"/>
      <c r="MW12" s="2523"/>
      <c r="MX12" s="2522"/>
      <c r="MY12" s="2741"/>
      <c r="MZ12" s="2526"/>
      <c r="NA12" s="2522"/>
      <c r="NB12" s="2522"/>
      <c r="NC12" s="2522"/>
      <c r="ND12" s="2522"/>
      <c r="NE12" s="2523"/>
      <c r="NF12" s="2523"/>
      <c r="NG12" s="2523"/>
      <c r="NH12" s="2522"/>
      <c r="NI12" s="2741"/>
      <c r="NJ12" s="2564"/>
      <c r="NK12" s="2564"/>
      <c r="NL12" s="2565"/>
      <c r="NM12" s="2559"/>
      <c r="NN12" s="2559"/>
      <c r="NO12" s="2559"/>
      <c r="NP12" s="2559"/>
      <c r="NQ12" s="2559"/>
      <c r="NR12" s="2513"/>
      <c r="NS12" s="2559"/>
      <c r="NT12" s="2559"/>
      <c r="NU12" s="2559"/>
      <c r="NV12" s="2559"/>
      <c r="NW12" s="2559"/>
      <c r="NX12" s="2559"/>
      <c r="NY12" s="2559"/>
      <c r="NZ12" s="2559"/>
      <c r="OA12" s="2516"/>
      <c r="OB12" s="2746"/>
    </row>
    <row r="13" spans="1:392" s="959" customFormat="1">
      <c r="A13" s="965">
        <v>1</v>
      </c>
      <c r="B13" s="216">
        <f>A13+1</f>
        <v>2</v>
      </c>
      <c r="C13" s="216">
        <f t="shared" ref="C13:T13" si="18">B13+1</f>
        <v>3</v>
      </c>
      <c r="D13" s="963">
        <f t="shared" si="18"/>
        <v>4</v>
      </c>
      <c r="E13" s="216">
        <f t="shared" si="18"/>
        <v>5</v>
      </c>
      <c r="F13" s="975">
        <f t="shared" si="18"/>
        <v>6</v>
      </c>
      <c r="G13" s="975"/>
      <c r="H13" s="216">
        <f>F13+1</f>
        <v>7</v>
      </c>
      <c r="I13" s="216">
        <f>H13+1</f>
        <v>8</v>
      </c>
      <c r="J13" s="975">
        <f>I13+1</f>
        <v>9</v>
      </c>
      <c r="K13" s="966">
        <f>J13+1</f>
        <v>10</v>
      </c>
      <c r="L13" s="216">
        <f>K13+1</f>
        <v>11</v>
      </c>
      <c r="M13" s="216">
        <f>L13+1</f>
        <v>12</v>
      </c>
      <c r="N13" s="216">
        <f t="shared" ref="N13:S13" si="19">M13+1</f>
        <v>13</v>
      </c>
      <c r="O13" s="216">
        <f t="shared" si="19"/>
        <v>14</v>
      </c>
      <c r="P13" s="216">
        <f t="shared" si="19"/>
        <v>15</v>
      </c>
      <c r="Q13" s="216">
        <f t="shared" si="19"/>
        <v>16</v>
      </c>
      <c r="R13" s="216">
        <f t="shared" si="19"/>
        <v>17</v>
      </c>
      <c r="S13" s="216">
        <f t="shared" si="19"/>
        <v>18</v>
      </c>
      <c r="T13" s="966">
        <f t="shared" si="18"/>
        <v>19</v>
      </c>
      <c r="U13" s="216">
        <f>T13+1</f>
        <v>20</v>
      </c>
      <c r="V13" s="216">
        <f t="shared" ref="V13:AD13" si="20">U13+1</f>
        <v>21</v>
      </c>
      <c r="W13" s="216">
        <f t="shared" si="20"/>
        <v>22</v>
      </c>
      <c r="X13" s="216">
        <f t="shared" si="20"/>
        <v>23</v>
      </c>
      <c r="Y13" s="216">
        <f t="shared" si="20"/>
        <v>24</v>
      </c>
      <c r="Z13" s="216">
        <f t="shared" si="20"/>
        <v>25</v>
      </c>
      <c r="AA13" s="216">
        <f t="shared" si="20"/>
        <v>26</v>
      </c>
      <c r="AB13" s="216">
        <f t="shared" si="20"/>
        <v>27</v>
      </c>
      <c r="AC13" s="216">
        <f t="shared" si="20"/>
        <v>28</v>
      </c>
      <c r="AD13" s="216">
        <f t="shared" si="20"/>
        <v>29</v>
      </c>
      <c r="AE13" s="964">
        <f>AD13+1</f>
        <v>30</v>
      </c>
      <c r="AF13" s="964">
        <f>AE13+1</f>
        <v>31</v>
      </c>
      <c r="AG13" s="964">
        <f t="shared" ref="AG13:BP13" si="21">AF13+1</f>
        <v>32</v>
      </c>
      <c r="AH13" s="964">
        <f t="shared" si="21"/>
        <v>33</v>
      </c>
      <c r="AI13" s="964">
        <f t="shared" si="21"/>
        <v>34</v>
      </c>
      <c r="AJ13" s="964">
        <f t="shared" si="21"/>
        <v>35</v>
      </c>
      <c r="AK13" s="964">
        <f t="shared" si="21"/>
        <v>36</v>
      </c>
      <c r="AL13" s="964">
        <f t="shared" si="21"/>
        <v>37</v>
      </c>
      <c r="AM13" s="964">
        <f t="shared" si="21"/>
        <v>38</v>
      </c>
      <c r="AN13" s="964">
        <f t="shared" si="21"/>
        <v>39</v>
      </c>
      <c r="AO13" s="964">
        <f t="shared" si="21"/>
        <v>40</v>
      </c>
      <c r="AP13" s="964">
        <f t="shared" si="21"/>
        <v>41</v>
      </c>
      <c r="AQ13" s="964">
        <f t="shared" si="21"/>
        <v>42</v>
      </c>
      <c r="AR13" s="964">
        <f t="shared" si="21"/>
        <v>43</v>
      </c>
      <c r="AS13" s="964">
        <f t="shared" si="21"/>
        <v>44</v>
      </c>
      <c r="AT13" s="964">
        <f t="shared" si="21"/>
        <v>45</v>
      </c>
      <c r="AU13" s="964">
        <f t="shared" si="21"/>
        <v>46</v>
      </c>
      <c r="AV13" s="964">
        <f t="shared" si="21"/>
        <v>47</v>
      </c>
      <c r="AW13" s="964">
        <f t="shared" si="21"/>
        <v>48</v>
      </c>
      <c r="AX13" s="964">
        <f t="shared" si="21"/>
        <v>49</v>
      </c>
      <c r="AY13" s="964">
        <f t="shared" si="21"/>
        <v>50</v>
      </c>
      <c r="AZ13" s="964">
        <f t="shared" si="21"/>
        <v>51</v>
      </c>
      <c r="BA13" s="964">
        <f t="shared" si="21"/>
        <v>52</v>
      </c>
      <c r="BB13" s="964">
        <f t="shared" si="21"/>
        <v>53</v>
      </c>
      <c r="BC13" s="964">
        <f t="shared" si="21"/>
        <v>54</v>
      </c>
      <c r="BD13" s="964">
        <f t="shared" si="21"/>
        <v>55</v>
      </c>
      <c r="BE13" s="964">
        <f t="shared" si="21"/>
        <v>56</v>
      </c>
      <c r="BF13" s="964">
        <f t="shared" si="21"/>
        <v>57</v>
      </c>
      <c r="BG13" s="964">
        <f t="shared" si="21"/>
        <v>58</v>
      </c>
      <c r="BH13" s="976">
        <f t="shared" si="21"/>
        <v>59</v>
      </c>
      <c r="BI13" s="976">
        <f t="shared" si="21"/>
        <v>60</v>
      </c>
      <c r="BJ13" s="964">
        <f t="shared" si="21"/>
        <v>61</v>
      </c>
      <c r="BK13" s="216">
        <f t="shared" si="21"/>
        <v>62</v>
      </c>
      <c r="BL13" s="216">
        <f t="shared" si="21"/>
        <v>63</v>
      </c>
      <c r="BM13" s="216">
        <f t="shared" si="21"/>
        <v>64</v>
      </c>
      <c r="BN13" s="216">
        <f t="shared" si="21"/>
        <v>65</v>
      </c>
      <c r="BO13" s="216">
        <f t="shared" si="21"/>
        <v>66</v>
      </c>
      <c r="BP13" s="216">
        <f t="shared" si="21"/>
        <v>67</v>
      </c>
      <c r="BQ13" s="964">
        <f>BP13+1</f>
        <v>68</v>
      </c>
      <c r="BR13" s="216">
        <f t="shared" ref="BR13:DQ13" si="22">BQ13+1</f>
        <v>69</v>
      </c>
      <c r="BS13" s="216">
        <f t="shared" si="22"/>
        <v>70</v>
      </c>
      <c r="BT13" s="216">
        <f t="shared" si="22"/>
        <v>71</v>
      </c>
      <c r="BU13" s="216">
        <f t="shared" si="22"/>
        <v>72</v>
      </c>
      <c r="BV13" s="216">
        <f t="shared" si="22"/>
        <v>73</v>
      </c>
      <c r="BW13" s="216">
        <f t="shared" si="22"/>
        <v>74</v>
      </c>
      <c r="BX13" s="964">
        <f t="shared" si="22"/>
        <v>75</v>
      </c>
      <c r="BY13" s="216">
        <f t="shared" si="22"/>
        <v>76</v>
      </c>
      <c r="BZ13" s="216">
        <f t="shared" si="22"/>
        <v>77</v>
      </c>
      <c r="CA13" s="216">
        <f t="shared" si="22"/>
        <v>78</v>
      </c>
      <c r="CB13" s="216">
        <f t="shared" si="22"/>
        <v>79</v>
      </c>
      <c r="CC13" s="216">
        <f t="shared" si="22"/>
        <v>80</v>
      </c>
      <c r="CD13" s="216">
        <f t="shared" si="22"/>
        <v>81</v>
      </c>
      <c r="CE13" s="216">
        <f t="shared" si="22"/>
        <v>82</v>
      </c>
      <c r="CF13" s="964">
        <f t="shared" si="22"/>
        <v>83</v>
      </c>
      <c r="CG13" s="216">
        <f t="shared" si="22"/>
        <v>84</v>
      </c>
      <c r="CH13" s="216">
        <f t="shared" si="22"/>
        <v>85</v>
      </c>
      <c r="CI13" s="216">
        <f t="shared" si="22"/>
        <v>86</v>
      </c>
      <c r="CJ13" s="216">
        <f t="shared" si="22"/>
        <v>87</v>
      </c>
      <c r="CK13" s="216">
        <f t="shared" si="22"/>
        <v>88</v>
      </c>
      <c r="CL13" s="965">
        <f t="shared" si="22"/>
        <v>89</v>
      </c>
      <c r="CM13" s="964">
        <f t="shared" si="22"/>
        <v>90</v>
      </c>
      <c r="CN13" s="964">
        <f t="shared" si="22"/>
        <v>91</v>
      </c>
      <c r="CO13" s="216">
        <f t="shared" si="22"/>
        <v>92</v>
      </c>
      <c r="CP13" s="216">
        <f t="shared" si="22"/>
        <v>93</v>
      </c>
      <c r="CQ13" s="216">
        <f t="shared" si="22"/>
        <v>94</v>
      </c>
      <c r="CR13" s="216">
        <f t="shared" si="22"/>
        <v>95</v>
      </c>
      <c r="CS13" s="216">
        <f t="shared" si="22"/>
        <v>96</v>
      </c>
      <c r="CT13" s="216">
        <f t="shared" si="22"/>
        <v>97</v>
      </c>
      <c r="CU13" s="964">
        <f t="shared" si="22"/>
        <v>98</v>
      </c>
      <c r="CV13" s="216">
        <f t="shared" si="22"/>
        <v>99</v>
      </c>
      <c r="CW13" s="216">
        <f t="shared" si="22"/>
        <v>100</v>
      </c>
      <c r="CX13" s="216">
        <f t="shared" si="22"/>
        <v>101</v>
      </c>
      <c r="CY13" s="216">
        <f t="shared" si="22"/>
        <v>102</v>
      </c>
      <c r="CZ13" s="216">
        <f t="shared" si="22"/>
        <v>103</v>
      </c>
      <c r="DA13" s="216">
        <f t="shared" si="22"/>
        <v>104</v>
      </c>
      <c r="DB13" s="964">
        <f t="shared" si="22"/>
        <v>105</v>
      </c>
      <c r="DC13" s="216">
        <f t="shared" si="22"/>
        <v>106</v>
      </c>
      <c r="DD13" s="216">
        <f t="shared" si="22"/>
        <v>107</v>
      </c>
      <c r="DE13" s="216">
        <f t="shared" si="22"/>
        <v>108</v>
      </c>
      <c r="DF13" s="216">
        <f t="shared" si="22"/>
        <v>109</v>
      </c>
      <c r="DG13" s="216">
        <f t="shared" si="22"/>
        <v>110</v>
      </c>
      <c r="DH13" s="216">
        <f t="shared" si="22"/>
        <v>111</v>
      </c>
      <c r="DI13" s="216">
        <f t="shared" si="22"/>
        <v>112</v>
      </c>
      <c r="DJ13" s="964">
        <f t="shared" si="22"/>
        <v>113</v>
      </c>
      <c r="DK13" s="216">
        <f t="shared" si="22"/>
        <v>114</v>
      </c>
      <c r="DL13" s="216">
        <f t="shared" si="22"/>
        <v>115</v>
      </c>
      <c r="DM13" s="216">
        <f t="shared" si="22"/>
        <v>116</v>
      </c>
      <c r="DN13" s="221">
        <f t="shared" si="22"/>
        <v>117</v>
      </c>
      <c r="DO13" s="221">
        <f t="shared" si="22"/>
        <v>118</v>
      </c>
      <c r="DP13" s="221">
        <f t="shared" si="22"/>
        <v>119</v>
      </c>
      <c r="DQ13" s="1045">
        <f t="shared" si="22"/>
        <v>120</v>
      </c>
      <c r="DR13" s="1021">
        <f>DQ13+1</f>
        <v>121</v>
      </c>
      <c r="DS13" s="1021">
        <f>DR13+1</f>
        <v>122</v>
      </c>
      <c r="DT13" s="967">
        <f t="shared" ref="DT13:EB13" si="23">DS13+1</f>
        <v>123</v>
      </c>
      <c r="DU13" s="967">
        <f t="shared" si="23"/>
        <v>124</v>
      </c>
      <c r="DV13" s="967">
        <f>DU13+1</f>
        <v>125</v>
      </c>
      <c r="DW13" s="967">
        <f t="shared" si="23"/>
        <v>126</v>
      </c>
      <c r="DX13" s="967">
        <f t="shared" si="23"/>
        <v>127</v>
      </c>
      <c r="DY13" s="967">
        <f t="shared" si="23"/>
        <v>128</v>
      </c>
      <c r="DZ13" s="967">
        <f t="shared" si="23"/>
        <v>129</v>
      </c>
      <c r="EA13" s="967">
        <f t="shared" si="23"/>
        <v>130</v>
      </c>
      <c r="EB13" s="967">
        <f t="shared" si="23"/>
        <v>131</v>
      </c>
      <c r="EC13" s="964">
        <f>EB13+1</f>
        <v>132</v>
      </c>
      <c r="ED13" s="965">
        <f t="shared" ref="ED13:EJ13" si="24">EC13+1</f>
        <v>133</v>
      </c>
      <c r="EE13" s="216">
        <f t="shared" si="24"/>
        <v>134</v>
      </c>
      <c r="EF13" s="216">
        <f t="shared" si="24"/>
        <v>135</v>
      </c>
      <c r="EG13" s="216">
        <f t="shared" si="24"/>
        <v>136</v>
      </c>
      <c r="EH13" s="216">
        <f t="shared" si="24"/>
        <v>137</v>
      </c>
      <c r="EI13" s="965">
        <f t="shared" si="24"/>
        <v>138</v>
      </c>
      <c r="EJ13" s="216">
        <f t="shared" si="24"/>
        <v>139</v>
      </c>
      <c r="EK13" s="966">
        <f>EJ13+1</f>
        <v>140</v>
      </c>
      <c r="EL13" s="966">
        <f t="shared" ref="EL13:EO13" si="25">EK13+1</f>
        <v>141</v>
      </c>
      <c r="EM13" s="216">
        <f t="shared" si="25"/>
        <v>142</v>
      </c>
      <c r="EN13" s="216">
        <f t="shared" si="25"/>
        <v>143</v>
      </c>
      <c r="EO13" s="216">
        <f t="shared" si="25"/>
        <v>144</v>
      </c>
      <c r="EP13" s="975">
        <f>EO13+1</f>
        <v>145</v>
      </c>
      <c r="EQ13" s="966">
        <f>EP13+1</f>
        <v>146</v>
      </c>
      <c r="ER13" s="966">
        <f t="shared" ref="ER13:EU13" si="26">EQ13+1</f>
        <v>147</v>
      </c>
      <c r="ES13" s="216">
        <f t="shared" si="26"/>
        <v>148</v>
      </c>
      <c r="ET13" s="216">
        <f t="shared" si="26"/>
        <v>149</v>
      </c>
      <c r="EU13" s="216">
        <f t="shared" si="26"/>
        <v>150</v>
      </c>
      <c r="EV13" s="975">
        <f>EU13+1</f>
        <v>151</v>
      </c>
      <c r="EW13" s="216">
        <f>EV13+1</f>
        <v>152</v>
      </c>
      <c r="EX13" s="216">
        <f>EW13+1</f>
        <v>153</v>
      </c>
      <c r="EY13" s="975">
        <f>EX13+1</f>
        <v>154</v>
      </c>
      <c r="EZ13" s="216">
        <f t="shared" ref="EZ13:FK13" si="27">EY13+1</f>
        <v>155</v>
      </c>
      <c r="FA13" s="216">
        <f t="shared" si="27"/>
        <v>156</v>
      </c>
      <c r="FB13" s="975">
        <f t="shared" si="27"/>
        <v>157</v>
      </c>
      <c r="FC13" s="216">
        <f t="shared" si="27"/>
        <v>158</v>
      </c>
      <c r="FD13" s="216">
        <f t="shared" si="27"/>
        <v>159</v>
      </c>
      <c r="FE13" s="975">
        <f t="shared" si="27"/>
        <v>160</v>
      </c>
      <c r="FF13" s="966">
        <f t="shared" si="27"/>
        <v>161</v>
      </c>
      <c r="FG13" s="966">
        <f t="shared" si="27"/>
        <v>162</v>
      </c>
      <c r="FH13" s="216">
        <f t="shared" si="27"/>
        <v>163</v>
      </c>
      <c r="FI13" s="216">
        <f t="shared" si="27"/>
        <v>164</v>
      </c>
      <c r="FJ13" s="216">
        <f t="shared" si="27"/>
        <v>165</v>
      </c>
      <c r="FK13" s="975">
        <f t="shared" si="27"/>
        <v>166</v>
      </c>
      <c r="FL13" s="965">
        <f>FK13+1</f>
        <v>167</v>
      </c>
      <c r="FM13" s="965">
        <f t="shared" ref="FM13:GK13" si="28">FL13+1</f>
        <v>168</v>
      </c>
      <c r="FN13" s="965">
        <f t="shared" si="28"/>
        <v>169</v>
      </c>
      <c r="FO13" s="965">
        <f t="shared" si="28"/>
        <v>170</v>
      </c>
      <c r="FP13" s="965">
        <f t="shared" si="28"/>
        <v>171</v>
      </c>
      <c r="FQ13" s="965">
        <f t="shared" si="28"/>
        <v>172</v>
      </c>
      <c r="FR13" s="965">
        <f t="shared" si="28"/>
        <v>173</v>
      </c>
      <c r="FS13" s="965">
        <f t="shared" si="28"/>
        <v>174</v>
      </c>
      <c r="FT13" s="965">
        <f t="shared" si="28"/>
        <v>175</v>
      </c>
      <c r="FU13" s="965">
        <f t="shared" si="28"/>
        <v>176</v>
      </c>
      <c r="FV13" s="965">
        <f t="shared" si="28"/>
        <v>177</v>
      </c>
      <c r="FW13" s="965">
        <f t="shared" si="28"/>
        <v>178</v>
      </c>
      <c r="FX13" s="965">
        <f t="shared" si="28"/>
        <v>179</v>
      </c>
      <c r="FY13" s="965">
        <f t="shared" si="28"/>
        <v>180</v>
      </c>
      <c r="FZ13" s="965">
        <f t="shared" si="28"/>
        <v>181</v>
      </c>
      <c r="GA13" s="965">
        <f t="shared" si="28"/>
        <v>182</v>
      </c>
      <c r="GB13" s="965">
        <f t="shared" si="28"/>
        <v>183</v>
      </c>
      <c r="GC13" s="965">
        <f t="shared" si="28"/>
        <v>184</v>
      </c>
      <c r="GD13" s="965">
        <f t="shared" si="28"/>
        <v>185</v>
      </c>
      <c r="GE13" s="965">
        <f t="shared" si="28"/>
        <v>186</v>
      </c>
      <c r="GF13" s="965">
        <f t="shared" si="28"/>
        <v>187</v>
      </c>
      <c r="GG13" s="965">
        <f t="shared" si="28"/>
        <v>188</v>
      </c>
      <c r="GH13" s="966">
        <f t="shared" si="28"/>
        <v>189</v>
      </c>
      <c r="GI13" s="216">
        <f t="shared" si="28"/>
        <v>190</v>
      </c>
      <c r="GJ13" s="216">
        <f t="shared" si="28"/>
        <v>191</v>
      </c>
      <c r="GK13" s="975">
        <f t="shared" si="28"/>
        <v>192</v>
      </c>
      <c r="GL13" s="216">
        <f>GK13+1</f>
        <v>193</v>
      </c>
      <c r="GM13" s="216">
        <f>GL13+1</f>
        <v>194</v>
      </c>
      <c r="GN13" s="966">
        <f>GM13+1</f>
        <v>195</v>
      </c>
      <c r="GO13" s="975">
        <f>GN13+1</f>
        <v>196</v>
      </c>
      <c r="GP13" s="975">
        <f>GO13+1</f>
        <v>197</v>
      </c>
      <c r="GQ13" s="966">
        <f t="shared" ref="GQ13:HJ13" si="29">GP13+1</f>
        <v>198</v>
      </c>
      <c r="GR13" s="975">
        <f t="shared" si="29"/>
        <v>199</v>
      </c>
      <c r="GS13" s="975">
        <f t="shared" si="29"/>
        <v>200</v>
      </c>
      <c r="GT13" s="975">
        <f t="shared" si="29"/>
        <v>201</v>
      </c>
      <c r="GU13" s="216">
        <f t="shared" si="29"/>
        <v>202</v>
      </c>
      <c r="GV13" s="216">
        <f t="shared" si="29"/>
        <v>203</v>
      </c>
      <c r="GW13" s="975">
        <f t="shared" si="29"/>
        <v>204</v>
      </c>
      <c r="GX13" s="966">
        <f t="shared" si="29"/>
        <v>205</v>
      </c>
      <c r="GY13" s="216">
        <f t="shared" si="29"/>
        <v>206</v>
      </c>
      <c r="GZ13" s="216">
        <f t="shared" si="29"/>
        <v>207</v>
      </c>
      <c r="HA13" s="975">
        <f t="shared" si="29"/>
        <v>208</v>
      </c>
      <c r="HB13" s="216">
        <f t="shared" si="29"/>
        <v>209</v>
      </c>
      <c r="HC13" s="216">
        <f t="shared" si="29"/>
        <v>210</v>
      </c>
      <c r="HD13" s="975">
        <f t="shared" si="29"/>
        <v>211</v>
      </c>
      <c r="HE13" s="966">
        <f t="shared" si="29"/>
        <v>212</v>
      </c>
      <c r="HF13" s="216">
        <f t="shared" si="29"/>
        <v>213</v>
      </c>
      <c r="HG13" s="216">
        <f t="shared" si="29"/>
        <v>214</v>
      </c>
      <c r="HH13" s="975">
        <f t="shared" si="29"/>
        <v>215</v>
      </c>
      <c r="HI13" s="216">
        <f t="shared" si="29"/>
        <v>216</v>
      </c>
      <c r="HJ13" s="216">
        <f t="shared" si="29"/>
        <v>217</v>
      </c>
      <c r="HK13" s="975">
        <f>HJ13+1</f>
        <v>218</v>
      </c>
      <c r="HL13" s="216">
        <f>HK13+1</f>
        <v>219</v>
      </c>
      <c r="HM13" s="216">
        <f>HL13+1</f>
        <v>220</v>
      </c>
      <c r="HN13" s="966">
        <f t="shared" ref="HN13:IH13" si="30">HM13+1</f>
        <v>221</v>
      </c>
      <c r="HO13" s="966">
        <f t="shared" si="30"/>
        <v>222</v>
      </c>
      <c r="HP13" s="966">
        <f t="shared" si="30"/>
        <v>223</v>
      </c>
      <c r="HQ13" s="964">
        <f t="shared" si="30"/>
        <v>224</v>
      </c>
      <c r="HR13" s="216">
        <f t="shared" si="30"/>
        <v>225</v>
      </c>
      <c r="HS13" s="965">
        <f t="shared" si="30"/>
        <v>226</v>
      </c>
      <c r="HT13" s="966">
        <f t="shared" si="30"/>
        <v>227</v>
      </c>
      <c r="HU13" s="963">
        <f t="shared" si="30"/>
        <v>228</v>
      </c>
      <c r="HV13" s="966">
        <f t="shared" si="30"/>
        <v>229</v>
      </c>
      <c r="HW13" s="966">
        <f>HV13+1</f>
        <v>230</v>
      </c>
      <c r="HX13" s="966">
        <f t="shared" si="30"/>
        <v>231</v>
      </c>
      <c r="HY13" s="966">
        <f t="shared" si="30"/>
        <v>232</v>
      </c>
      <c r="HZ13" s="966">
        <f t="shared" si="30"/>
        <v>233</v>
      </c>
      <c r="IA13" s="966">
        <f t="shared" si="30"/>
        <v>234</v>
      </c>
      <c r="IB13" s="966">
        <f t="shared" si="30"/>
        <v>235</v>
      </c>
      <c r="IC13" s="966">
        <f t="shared" si="30"/>
        <v>236</v>
      </c>
      <c r="ID13" s="966">
        <f t="shared" si="30"/>
        <v>237</v>
      </c>
      <c r="IE13" s="966">
        <f t="shared" si="30"/>
        <v>238</v>
      </c>
      <c r="IF13" s="966">
        <f t="shared" si="30"/>
        <v>239</v>
      </c>
      <c r="IG13" s="966">
        <f t="shared" si="30"/>
        <v>240</v>
      </c>
      <c r="IH13" s="966">
        <f t="shared" si="30"/>
        <v>241</v>
      </c>
      <c r="II13" s="963">
        <f>IH13+1</f>
        <v>242</v>
      </c>
      <c r="IJ13" s="963">
        <f t="shared" ref="IJ13:IK13" si="31">II13+1</f>
        <v>243</v>
      </c>
      <c r="IK13" s="963">
        <f t="shared" si="31"/>
        <v>244</v>
      </c>
      <c r="IL13" s="964">
        <f>IK13+1</f>
        <v>245</v>
      </c>
      <c r="IM13" s="216">
        <f>IL13+1</f>
        <v>246</v>
      </c>
      <c r="IN13" s="216">
        <f t="shared" ref="IN13:KC13" si="32">IM13+1</f>
        <v>247</v>
      </c>
      <c r="IO13" s="216">
        <f t="shared" si="32"/>
        <v>248</v>
      </c>
      <c r="IP13" s="216">
        <f t="shared" si="32"/>
        <v>249</v>
      </c>
      <c r="IQ13" s="216">
        <f t="shared" si="32"/>
        <v>250</v>
      </c>
      <c r="IR13" s="216">
        <f t="shared" si="32"/>
        <v>251</v>
      </c>
      <c r="IS13" s="216">
        <f>IR13+1</f>
        <v>252</v>
      </c>
      <c r="IT13" s="216">
        <f t="shared" si="32"/>
        <v>253</v>
      </c>
      <c r="IU13" s="216">
        <f t="shared" si="32"/>
        <v>254</v>
      </c>
      <c r="IV13" s="216">
        <f t="shared" si="32"/>
        <v>255</v>
      </c>
      <c r="IW13" s="964">
        <f t="shared" si="32"/>
        <v>256</v>
      </c>
      <c r="IX13" s="216">
        <f t="shared" si="32"/>
        <v>257</v>
      </c>
      <c r="IY13" s="216">
        <f t="shared" si="32"/>
        <v>258</v>
      </c>
      <c r="IZ13" s="216">
        <f t="shared" si="32"/>
        <v>259</v>
      </c>
      <c r="JA13" s="964">
        <f t="shared" si="32"/>
        <v>260</v>
      </c>
      <c r="JB13" s="216">
        <f t="shared" si="32"/>
        <v>261</v>
      </c>
      <c r="JC13" s="216">
        <f t="shared" si="32"/>
        <v>262</v>
      </c>
      <c r="JD13" s="216">
        <f>JC13+1</f>
        <v>263</v>
      </c>
      <c r="JE13" s="216">
        <f t="shared" si="32"/>
        <v>264</v>
      </c>
      <c r="JF13" s="216">
        <f t="shared" si="32"/>
        <v>265</v>
      </c>
      <c r="JG13" s="216">
        <f t="shared" si="32"/>
        <v>266</v>
      </c>
      <c r="JH13" s="216">
        <f t="shared" si="32"/>
        <v>267</v>
      </c>
      <c r="JI13" s="216">
        <f t="shared" si="32"/>
        <v>268</v>
      </c>
      <c r="JJ13" s="216">
        <f t="shared" si="32"/>
        <v>269</v>
      </c>
      <c r="JK13" s="216">
        <f t="shared" si="32"/>
        <v>270</v>
      </c>
      <c r="JL13" s="964">
        <f t="shared" si="32"/>
        <v>271</v>
      </c>
      <c r="JM13" s="216">
        <f t="shared" si="32"/>
        <v>272</v>
      </c>
      <c r="JN13" s="216">
        <f t="shared" si="32"/>
        <v>273</v>
      </c>
      <c r="JO13" s="216">
        <f t="shared" si="32"/>
        <v>274</v>
      </c>
      <c r="JP13" s="216">
        <f t="shared" si="32"/>
        <v>275</v>
      </c>
      <c r="JQ13" s="216">
        <f t="shared" si="32"/>
        <v>276</v>
      </c>
      <c r="JR13" s="964">
        <f t="shared" si="32"/>
        <v>277</v>
      </c>
      <c r="JS13" s="216">
        <f t="shared" si="32"/>
        <v>278</v>
      </c>
      <c r="JT13" s="216">
        <f t="shared" si="32"/>
        <v>279</v>
      </c>
      <c r="JU13" s="216">
        <f t="shared" si="32"/>
        <v>280</v>
      </c>
      <c r="JV13" s="216">
        <f t="shared" si="32"/>
        <v>281</v>
      </c>
      <c r="JW13" s="216">
        <f t="shared" si="32"/>
        <v>282</v>
      </c>
      <c r="JX13" s="216">
        <f t="shared" si="32"/>
        <v>283</v>
      </c>
      <c r="JY13" s="216">
        <f t="shared" si="32"/>
        <v>284</v>
      </c>
      <c r="JZ13" s="216">
        <f t="shared" si="32"/>
        <v>285</v>
      </c>
      <c r="KA13" s="216">
        <f t="shared" si="32"/>
        <v>286</v>
      </c>
      <c r="KB13" s="216">
        <f t="shared" si="32"/>
        <v>287</v>
      </c>
      <c r="KC13" s="216">
        <f t="shared" si="32"/>
        <v>288</v>
      </c>
      <c r="KD13" s="235">
        <f>KC13+1</f>
        <v>289</v>
      </c>
      <c r="KE13" s="424">
        <f>KD13+1</f>
        <v>290</v>
      </c>
      <c r="KF13" s="233">
        <f t="shared" ref="KF13:KG13" si="33">KE13+1</f>
        <v>291</v>
      </c>
      <c r="KG13" s="233">
        <f t="shared" si="33"/>
        <v>292</v>
      </c>
      <c r="KH13" s="233">
        <f>KG13+1</f>
        <v>293</v>
      </c>
      <c r="KI13" s="233">
        <f t="shared" ref="KI13:KO13" si="34">KH13+1</f>
        <v>294</v>
      </c>
      <c r="KJ13" s="233">
        <f t="shared" si="34"/>
        <v>295</v>
      </c>
      <c r="KK13" s="233">
        <f>KJ13+1</f>
        <v>296</v>
      </c>
      <c r="KL13" s="233">
        <f t="shared" si="34"/>
        <v>297</v>
      </c>
      <c r="KM13" s="233">
        <f t="shared" si="34"/>
        <v>298</v>
      </c>
      <c r="KN13" s="233">
        <f>KM13+1</f>
        <v>299</v>
      </c>
      <c r="KO13" s="233">
        <f t="shared" si="34"/>
        <v>300</v>
      </c>
      <c r="KP13" s="233">
        <f>KO13+1</f>
        <v>301</v>
      </c>
      <c r="KQ13" s="233">
        <f>KP13+1</f>
        <v>302</v>
      </c>
      <c r="KR13" s="233">
        <f t="shared" ref="KR13:LD13" si="35">KQ13+1</f>
        <v>303</v>
      </c>
      <c r="KS13" s="233">
        <f t="shared" si="35"/>
        <v>304</v>
      </c>
      <c r="KT13" s="233">
        <f>KS13+1</f>
        <v>305</v>
      </c>
      <c r="KU13" s="233">
        <f t="shared" si="35"/>
        <v>306</v>
      </c>
      <c r="KV13" s="233">
        <f t="shared" si="35"/>
        <v>307</v>
      </c>
      <c r="KW13" s="233">
        <f t="shared" si="35"/>
        <v>308</v>
      </c>
      <c r="KX13" s="233">
        <f t="shared" si="35"/>
        <v>309</v>
      </c>
      <c r="KY13" s="233">
        <f>KX13+1</f>
        <v>310</v>
      </c>
      <c r="KZ13" s="233">
        <v>324</v>
      </c>
      <c r="LA13" s="233">
        <v>325</v>
      </c>
      <c r="LB13" s="233">
        <f>KX13+1</f>
        <v>310</v>
      </c>
      <c r="LC13" s="233">
        <f t="shared" si="35"/>
        <v>311</v>
      </c>
      <c r="LD13" s="233">
        <f t="shared" si="35"/>
        <v>312</v>
      </c>
      <c r="LE13" s="233">
        <f>LD13+1</f>
        <v>313</v>
      </c>
      <c r="LF13" s="233">
        <f t="shared" ref="LF13:LR13" si="36">LE13+1</f>
        <v>314</v>
      </c>
      <c r="LG13" s="233">
        <f t="shared" si="36"/>
        <v>315</v>
      </c>
      <c r="LH13" s="233">
        <f t="shared" si="36"/>
        <v>316</v>
      </c>
      <c r="LI13" s="968">
        <f t="shared" si="36"/>
        <v>317</v>
      </c>
      <c r="LJ13" s="233">
        <f t="shared" si="36"/>
        <v>318</v>
      </c>
      <c r="LK13" s="233">
        <f>LJ13+1</f>
        <v>319</v>
      </c>
      <c r="LL13" s="233">
        <f t="shared" si="36"/>
        <v>320</v>
      </c>
      <c r="LM13" s="233">
        <f t="shared" si="36"/>
        <v>321</v>
      </c>
      <c r="LN13" s="233">
        <f t="shared" si="36"/>
        <v>322</v>
      </c>
      <c r="LO13" s="233">
        <f t="shared" si="36"/>
        <v>323</v>
      </c>
      <c r="LP13" s="233">
        <f t="shared" si="36"/>
        <v>324</v>
      </c>
      <c r="LQ13" s="233">
        <f t="shared" si="36"/>
        <v>325</v>
      </c>
      <c r="LR13" s="233">
        <f t="shared" si="36"/>
        <v>326</v>
      </c>
      <c r="LS13" s="233">
        <f>LR13+1</f>
        <v>327</v>
      </c>
      <c r="LT13" s="233">
        <f t="shared" ref="LT13:LZ13" si="37">LS13+1</f>
        <v>328</v>
      </c>
      <c r="LU13" s="233">
        <f t="shared" si="37"/>
        <v>329</v>
      </c>
      <c r="LV13" s="233">
        <f t="shared" si="37"/>
        <v>330</v>
      </c>
      <c r="LW13" s="233">
        <f t="shared" si="37"/>
        <v>331</v>
      </c>
      <c r="LX13" s="233">
        <f t="shared" si="37"/>
        <v>332</v>
      </c>
      <c r="LY13" s="233">
        <f t="shared" si="37"/>
        <v>333</v>
      </c>
      <c r="LZ13" s="233">
        <f t="shared" si="37"/>
        <v>334</v>
      </c>
      <c r="MA13" s="233">
        <f>LZ13+1</f>
        <v>335</v>
      </c>
      <c r="MB13" s="233">
        <f t="shared" ref="MB13" si="38">MA13+1</f>
        <v>336</v>
      </c>
      <c r="MC13" s="233">
        <f>MB13+1</f>
        <v>337</v>
      </c>
      <c r="MD13" s="233">
        <f t="shared" ref="MD13:MO13" si="39">MC13+1</f>
        <v>338</v>
      </c>
      <c r="ME13" s="233">
        <f t="shared" si="39"/>
        <v>339</v>
      </c>
      <c r="MF13" s="233">
        <f t="shared" si="39"/>
        <v>340</v>
      </c>
      <c r="MG13" s="233">
        <f t="shared" si="39"/>
        <v>341</v>
      </c>
      <c r="MH13" s="233">
        <f t="shared" si="39"/>
        <v>342</v>
      </c>
      <c r="MI13" s="233">
        <f t="shared" si="39"/>
        <v>343</v>
      </c>
      <c r="MJ13" s="233">
        <f t="shared" si="39"/>
        <v>344</v>
      </c>
      <c r="MK13" s="233">
        <f t="shared" si="39"/>
        <v>345</v>
      </c>
      <c r="ML13" s="233">
        <f t="shared" si="39"/>
        <v>346</v>
      </c>
      <c r="MM13" s="233">
        <f t="shared" si="39"/>
        <v>347</v>
      </c>
      <c r="MN13" s="968">
        <f t="shared" si="39"/>
        <v>348</v>
      </c>
      <c r="MO13" s="969">
        <f t="shared" si="39"/>
        <v>349</v>
      </c>
      <c r="MP13" s="969">
        <f>MO13+1</f>
        <v>350</v>
      </c>
      <c r="MQ13" s="968">
        <f>MP13+1</f>
        <v>351</v>
      </c>
      <c r="MR13" s="968">
        <f t="shared" ref="MR13:MU13" si="40">MQ13+1</f>
        <v>352</v>
      </c>
      <c r="MS13" s="968">
        <f t="shared" si="40"/>
        <v>353</v>
      </c>
      <c r="MT13" s="968">
        <f t="shared" si="40"/>
        <v>354</v>
      </c>
      <c r="MU13" s="968">
        <f t="shared" si="40"/>
        <v>355</v>
      </c>
      <c r="MV13" s="968">
        <f>MU13+1</f>
        <v>356</v>
      </c>
      <c r="MW13" s="968">
        <f>MV13+1</f>
        <v>357</v>
      </c>
      <c r="MX13" s="968">
        <f t="shared" ref="MX13" si="41">MW13+1</f>
        <v>358</v>
      </c>
      <c r="MY13" s="968">
        <f>MX13+1</f>
        <v>359</v>
      </c>
      <c r="MZ13" s="969">
        <f>MY13+1</f>
        <v>360</v>
      </c>
      <c r="NA13" s="968">
        <f>MZ13+1</f>
        <v>361</v>
      </c>
      <c r="NB13" s="968">
        <f t="shared" ref="NB13:NE13" si="42">NA13+1</f>
        <v>362</v>
      </c>
      <c r="NC13" s="968">
        <f t="shared" si="42"/>
        <v>363</v>
      </c>
      <c r="ND13" s="968">
        <f t="shared" si="42"/>
        <v>364</v>
      </c>
      <c r="NE13" s="968">
        <f t="shared" si="42"/>
        <v>365</v>
      </c>
      <c r="NF13" s="968">
        <f>NE13+1</f>
        <v>366</v>
      </c>
      <c r="NG13" s="968">
        <f>NF13+1</f>
        <v>367</v>
      </c>
      <c r="NH13" s="970">
        <f t="shared" ref="NH13" si="43">NG13+1</f>
        <v>368</v>
      </c>
      <c r="NI13" s="968">
        <f>NH13+1</f>
        <v>369</v>
      </c>
      <c r="NJ13" s="991">
        <f>NI13+1</f>
        <v>370</v>
      </c>
      <c r="NK13" s="966">
        <f>NJ13+1</f>
        <v>371</v>
      </c>
      <c r="NL13" s="216">
        <f>NK13+1</f>
        <v>372</v>
      </c>
      <c r="NM13" s="233">
        <f t="shared" ref="NM13:NQ13" si="44">NL13+1</f>
        <v>373</v>
      </c>
      <c r="NN13" s="233">
        <f t="shared" si="44"/>
        <v>374</v>
      </c>
      <c r="NO13" s="233">
        <f t="shared" si="44"/>
        <v>375</v>
      </c>
      <c r="NP13" s="233">
        <f t="shared" si="44"/>
        <v>376</v>
      </c>
      <c r="NQ13" s="233">
        <f t="shared" si="44"/>
        <v>377</v>
      </c>
      <c r="NR13" s="233">
        <f>NQ13+1</f>
        <v>378</v>
      </c>
      <c r="NS13" s="233">
        <f>NR13+1</f>
        <v>379</v>
      </c>
      <c r="NT13" s="233">
        <f t="shared" ref="NT13:NZ13" si="45">NS13+1</f>
        <v>380</v>
      </c>
      <c r="NU13" s="233">
        <f t="shared" si="45"/>
        <v>381</v>
      </c>
      <c r="NV13" s="233">
        <f t="shared" si="45"/>
        <v>382</v>
      </c>
      <c r="NW13" s="233">
        <f t="shared" si="45"/>
        <v>383</v>
      </c>
      <c r="NX13" s="233">
        <f t="shared" si="45"/>
        <v>384</v>
      </c>
      <c r="NY13" s="233">
        <f t="shared" si="45"/>
        <v>385</v>
      </c>
      <c r="NZ13" s="233">
        <f t="shared" si="45"/>
        <v>386</v>
      </c>
      <c r="OA13" s="424">
        <f>NZ13+1</f>
        <v>387</v>
      </c>
      <c r="OB13" s="970">
        <f>OA13+1</f>
        <v>388</v>
      </c>
    </row>
    <row r="14" spans="1:392" s="992" customFormat="1" ht="10.5" customHeight="1" thickBot="1">
      <c r="A14" s="987" t="s">
        <v>496</v>
      </c>
      <c r="B14" s="219" t="s">
        <v>497</v>
      </c>
      <c r="C14" s="219" t="s">
        <v>497</v>
      </c>
      <c r="D14" s="972" t="s">
        <v>497</v>
      </c>
      <c r="E14" s="219" t="s">
        <v>497</v>
      </c>
      <c r="F14" s="988" t="s">
        <v>497</v>
      </c>
      <c r="G14" s="988" t="s">
        <v>497</v>
      </c>
      <c r="H14" s="219" t="s">
        <v>498</v>
      </c>
      <c r="I14" s="219" t="s">
        <v>499</v>
      </c>
      <c r="J14" s="988" t="s">
        <v>498</v>
      </c>
      <c r="K14" s="971" t="s">
        <v>497</v>
      </c>
      <c r="L14" s="219" t="s">
        <v>496</v>
      </c>
      <c r="M14" s="219" t="s">
        <v>496</v>
      </c>
      <c r="N14" s="219" t="s">
        <v>496</v>
      </c>
      <c r="O14" s="219" t="s">
        <v>496</v>
      </c>
      <c r="P14" s="219" t="s">
        <v>496</v>
      </c>
      <c r="Q14" s="219" t="s">
        <v>496</v>
      </c>
      <c r="R14" s="219" t="s">
        <v>496</v>
      </c>
      <c r="S14" s="219" t="s">
        <v>496</v>
      </c>
      <c r="T14" s="971" t="s">
        <v>497</v>
      </c>
      <c r="U14" s="219" t="s">
        <v>496</v>
      </c>
      <c r="V14" s="219" t="s">
        <v>496</v>
      </c>
      <c r="W14" s="219" t="s">
        <v>496</v>
      </c>
      <c r="X14" s="219" t="s">
        <v>496</v>
      </c>
      <c r="Y14" s="219" t="s">
        <v>496</v>
      </c>
      <c r="Z14" s="219" t="s">
        <v>496</v>
      </c>
      <c r="AA14" s="219" t="s">
        <v>496</v>
      </c>
      <c r="AB14" s="219" t="s">
        <v>496</v>
      </c>
      <c r="AC14" s="219" t="s">
        <v>496</v>
      </c>
      <c r="AD14" s="219" t="s">
        <v>496</v>
      </c>
      <c r="AE14" s="971" t="s">
        <v>497</v>
      </c>
      <c r="AF14" s="971" t="s">
        <v>497</v>
      </c>
      <c r="AG14" s="971" t="s">
        <v>497</v>
      </c>
      <c r="AH14" s="971" t="s">
        <v>497</v>
      </c>
      <c r="AI14" s="971" t="s">
        <v>497</v>
      </c>
      <c r="AJ14" s="971" t="s">
        <v>497</v>
      </c>
      <c r="AK14" s="971" t="s">
        <v>497</v>
      </c>
      <c r="AL14" s="971" t="s">
        <v>497</v>
      </c>
      <c r="AM14" s="971" t="s">
        <v>497</v>
      </c>
      <c r="AN14" s="971" t="s">
        <v>497</v>
      </c>
      <c r="AO14" s="971" t="s">
        <v>497</v>
      </c>
      <c r="AP14" s="971" t="s">
        <v>497</v>
      </c>
      <c r="AQ14" s="971" t="s">
        <v>497</v>
      </c>
      <c r="AR14" s="971" t="s">
        <v>497</v>
      </c>
      <c r="AS14" s="971" t="s">
        <v>497</v>
      </c>
      <c r="AT14" s="971" t="s">
        <v>497</v>
      </c>
      <c r="AU14" s="971" t="s">
        <v>497</v>
      </c>
      <c r="AV14" s="971" t="s">
        <v>497</v>
      </c>
      <c r="AW14" s="971" t="s">
        <v>497</v>
      </c>
      <c r="AX14" s="971" t="s">
        <v>497</v>
      </c>
      <c r="AY14" s="971" t="s">
        <v>497</v>
      </c>
      <c r="AZ14" s="971" t="s">
        <v>497</v>
      </c>
      <c r="BA14" s="971" t="s">
        <v>497</v>
      </c>
      <c r="BB14" s="971" t="s">
        <v>497</v>
      </c>
      <c r="BC14" s="971" t="s">
        <v>497</v>
      </c>
      <c r="BD14" s="971" t="s">
        <v>497</v>
      </c>
      <c r="BE14" s="971" t="s">
        <v>497</v>
      </c>
      <c r="BF14" s="971" t="s">
        <v>497</v>
      </c>
      <c r="BG14" s="971" t="s">
        <v>497</v>
      </c>
      <c r="BH14" s="977" t="s">
        <v>497</v>
      </c>
      <c r="BI14" s="971" t="s">
        <v>497</v>
      </c>
      <c r="BJ14" s="971" t="s">
        <v>497</v>
      </c>
      <c r="BK14" s="219" t="s">
        <v>496</v>
      </c>
      <c r="BL14" s="219" t="s">
        <v>496</v>
      </c>
      <c r="BM14" s="219" t="s">
        <v>496</v>
      </c>
      <c r="BN14" s="219" t="s">
        <v>496</v>
      </c>
      <c r="BO14" s="219" t="s">
        <v>496</v>
      </c>
      <c r="BP14" s="219" t="s">
        <v>496</v>
      </c>
      <c r="BQ14" s="971" t="s">
        <v>497</v>
      </c>
      <c r="BR14" s="219" t="s">
        <v>496</v>
      </c>
      <c r="BS14" s="219" t="s">
        <v>496</v>
      </c>
      <c r="BT14" s="219" t="s">
        <v>496</v>
      </c>
      <c r="BU14" s="219" t="s">
        <v>496</v>
      </c>
      <c r="BV14" s="219" t="s">
        <v>496</v>
      </c>
      <c r="BW14" s="219" t="s">
        <v>496</v>
      </c>
      <c r="BX14" s="971" t="s">
        <v>497</v>
      </c>
      <c r="BY14" s="219" t="s">
        <v>496</v>
      </c>
      <c r="BZ14" s="219" t="s">
        <v>496</v>
      </c>
      <c r="CA14" s="219" t="s">
        <v>496</v>
      </c>
      <c r="CB14" s="219" t="s">
        <v>496</v>
      </c>
      <c r="CC14" s="219" t="s">
        <v>496</v>
      </c>
      <c r="CD14" s="219" t="s">
        <v>496</v>
      </c>
      <c r="CE14" s="219" t="s">
        <v>496</v>
      </c>
      <c r="CF14" s="971" t="s">
        <v>497</v>
      </c>
      <c r="CG14" s="219" t="s">
        <v>496</v>
      </c>
      <c r="CH14" s="219" t="s">
        <v>496</v>
      </c>
      <c r="CI14" s="219" t="s">
        <v>496</v>
      </c>
      <c r="CJ14" s="219" t="s">
        <v>496</v>
      </c>
      <c r="CK14" s="219" t="s">
        <v>496</v>
      </c>
      <c r="CL14" s="987" t="s">
        <v>499</v>
      </c>
      <c r="CM14" s="971" t="s">
        <v>497</v>
      </c>
      <c r="CN14" s="971" t="s">
        <v>497</v>
      </c>
      <c r="CO14" s="219" t="s">
        <v>496</v>
      </c>
      <c r="CP14" s="219" t="s">
        <v>496</v>
      </c>
      <c r="CQ14" s="219" t="s">
        <v>496</v>
      </c>
      <c r="CR14" s="219" t="s">
        <v>496</v>
      </c>
      <c r="CS14" s="219" t="s">
        <v>496</v>
      </c>
      <c r="CT14" s="219" t="s">
        <v>496</v>
      </c>
      <c r="CU14" s="971" t="s">
        <v>497</v>
      </c>
      <c r="CV14" s="219" t="s">
        <v>496</v>
      </c>
      <c r="CW14" s="219" t="s">
        <v>496</v>
      </c>
      <c r="CX14" s="219" t="s">
        <v>496</v>
      </c>
      <c r="CY14" s="219" t="s">
        <v>496</v>
      </c>
      <c r="CZ14" s="219" t="s">
        <v>496</v>
      </c>
      <c r="DA14" s="219" t="s">
        <v>496</v>
      </c>
      <c r="DB14" s="971" t="s">
        <v>497</v>
      </c>
      <c r="DC14" s="219" t="s">
        <v>496</v>
      </c>
      <c r="DD14" s="219" t="s">
        <v>496</v>
      </c>
      <c r="DE14" s="219" t="s">
        <v>496</v>
      </c>
      <c r="DF14" s="219" t="s">
        <v>496</v>
      </c>
      <c r="DG14" s="219" t="s">
        <v>496</v>
      </c>
      <c r="DH14" s="219" t="s">
        <v>496</v>
      </c>
      <c r="DI14" s="219" t="s">
        <v>496</v>
      </c>
      <c r="DJ14" s="971" t="s">
        <v>497</v>
      </c>
      <c r="DK14" s="219" t="s">
        <v>496</v>
      </c>
      <c r="DL14" s="219" t="s">
        <v>496</v>
      </c>
      <c r="DM14" s="219" t="s">
        <v>496</v>
      </c>
      <c r="DN14" s="219" t="s">
        <v>496</v>
      </c>
      <c r="DO14" s="219" t="s">
        <v>496</v>
      </c>
      <c r="DP14" s="219" t="s">
        <v>496</v>
      </c>
      <c r="DQ14" s="988" t="s">
        <v>496</v>
      </c>
      <c r="DR14" s="971" t="s">
        <v>497</v>
      </c>
      <c r="DS14" s="989" t="s">
        <v>496</v>
      </c>
      <c r="DT14" s="987" t="s">
        <v>496</v>
      </c>
      <c r="DU14" s="987" t="s">
        <v>496</v>
      </c>
      <c r="DV14" s="987" t="s">
        <v>496</v>
      </c>
      <c r="DW14" s="987" t="s">
        <v>498</v>
      </c>
      <c r="DX14" s="987" t="s">
        <v>496</v>
      </c>
      <c r="DY14" s="987" t="s">
        <v>496</v>
      </c>
      <c r="DZ14" s="987" t="s">
        <v>496</v>
      </c>
      <c r="EA14" s="987" t="s">
        <v>496</v>
      </c>
      <c r="EB14" s="987" t="s">
        <v>496</v>
      </c>
      <c r="EC14" s="973" t="s">
        <v>497</v>
      </c>
      <c r="ED14" s="209" t="s">
        <v>496</v>
      </c>
      <c r="EE14" s="223" t="s">
        <v>496</v>
      </c>
      <c r="EF14" s="223" t="s">
        <v>496</v>
      </c>
      <c r="EG14" s="223" t="s">
        <v>496</v>
      </c>
      <c r="EH14" s="223" t="s">
        <v>496</v>
      </c>
      <c r="EI14" s="209" t="s">
        <v>496</v>
      </c>
      <c r="EJ14" s="223" t="s">
        <v>496</v>
      </c>
      <c r="EK14" s="971" t="s">
        <v>497</v>
      </c>
      <c r="EL14" s="971" t="s">
        <v>497</v>
      </c>
      <c r="EM14" s="223" t="s">
        <v>496</v>
      </c>
      <c r="EN14" s="223" t="s">
        <v>496</v>
      </c>
      <c r="EO14" s="223" t="s">
        <v>496</v>
      </c>
      <c r="EP14" s="209" t="s">
        <v>496</v>
      </c>
      <c r="EQ14" s="971" t="s">
        <v>497</v>
      </c>
      <c r="ER14" s="971" t="s">
        <v>497</v>
      </c>
      <c r="ES14" s="223" t="s">
        <v>496</v>
      </c>
      <c r="ET14" s="223" t="s">
        <v>496</v>
      </c>
      <c r="EU14" s="223" t="s">
        <v>496</v>
      </c>
      <c r="EV14" s="209" t="s">
        <v>496</v>
      </c>
      <c r="EW14" s="219" t="s">
        <v>498</v>
      </c>
      <c r="EX14" s="219" t="s">
        <v>499</v>
      </c>
      <c r="EY14" s="988" t="s">
        <v>499</v>
      </c>
      <c r="EZ14" s="219" t="s">
        <v>498</v>
      </c>
      <c r="FA14" s="219" t="s">
        <v>499</v>
      </c>
      <c r="FB14" s="988" t="s">
        <v>499</v>
      </c>
      <c r="FC14" s="219" t="s">
        <v>498</v>
      </c>
      <c r="FD14" s="219" t="s">
        <v>499</v>
      </c>
      <c r="FE14" s="988" t="s">
        <v>499</v>
      </c>
      <c r="FF14" s="971" t="s">
        <v>497</v>
      </c>
      <c r="FG14" s="971" t="s">
        <v>497</v>
      </c>
      <c r="FH14" s="223" t="s">
        <v>496</v>
      </c>
      <c r="FI14" s="223" t="s">
        <v>496</v>
      </c>
      <c r="FJ14" s="223" t="s">
        <v>496</v>
      </c>
      <c r="FK14" s="209" t="s">
        <v>496</v>
      </c>
      <c r="FL14" s="209" t="s">
        <v>499</v>
      </c>
      <c r="FM14" s="209" t="s">
        <v>499</v>
      </c>
      <c r="FN14" s="209" t="s">
        <v>499</v>
      </c>
      <c r="FO14" s="209" t="s">
        <v>499</v>
      </c>
      <c r="FP14" s="209" t="s">
        <v>499</v>
      </c>
      <c r="FQ14" s="209" t="s">
        <v>499</v>
      </c>
      <c r="FR14" s="209" t="s">
        <v>499</v>
      </c>
      <c r="FS14" s="209" t="s">
        <v>499</v>
      </c>
      <c r="FT14" s="209" t="s">
        <v>499</v>
      </c>
      <c r="FU14" s="209" t="s">
        <v>498</v>
      </c>
      <c r="FV14" s="209" t="s">
        <v>499</v>
      </c>
      <c r="FW14" s="209" t="s">
        <v>499</v>
      </c>
      <c r="FX14" s="209" t="s">
        <v>499</v>
      </c>
      <c r="FY14" s="209" t="s">
        <v>499</v>
      </c>
      <c r="FZ14" s="209" t="s">
        <v>499</v>
      </c>
      <c r="GA14" s="209" t="s">
        <v>499</v>
      </c>
      <c r="GB14" s="209" t="s">
        <v>499</v>
      </c>
      <c r="GC14" s="209" t="s">
        <v>499</v>
      </c>
      <c r="GD14" s="209" t="s">
        <v>499</v>
      </c>
      <c r="GE14" s="209" t="s">
        <v>499</v>
      </c>
      <c r="GF14" s="209" t="s">
        <v>499</v>
      </c>
      <c r="GG14" s="209" t="s">
        <v>498</v>
      </c>
      <c r="GH14" s="971" t="s">
        <v>497</v>
      </c>
      <c r="GI14" s="223" t="s">
        <v>496</v>
      </c>
      <c r="GJ14" s="223" t="s">
        <v>496</v>
      </c>
      <c r="GK14" s="209" t="s">
        <v>496</v>
      </c>
      <c r="GL14" s="223" t="s">
        <v>496</v>
      </c>
      <c r="GM14" s="223" t="s">
        <v>496</v>
      </c>
      <c r="GN14" s="971" t="s">
        <v>497</v>
      </c>
      <c r="GO14" s="209" t="s">
        <v>496</v>
      </c>
      <c r="GP14" s="209" t="s">
        <v>496</v>
      </c>
      <c r="GQ14" s="971" t="s">
        <v>497</v>
      </c>
      <c r="GR14" s="237" t="s">
        <v>499</v>
      </c>
      <c r="GS14" s="237" t="s">
        <v>499</v>
      </c>
      <c r="GT14" s="237" t="s">
        <v>499</v>
      </c>
      <c r="GU14" s="219" t="s">
        <v>498</v>
      </c>
      <c r="GV14" s="219" t="s">
        <v>499</v>
      </c>
      <c r="GW14" s="988" t="s">
        <v>499</v>
      </c>
      <c r="GX14" s="974" t="s">
        <v>497</v>
      </c>
      <c r="GY14" s="228" t="s">
        <v>497</v>
      </c>
      <c r="GZ14" s="229" t="s">
        <v>496</v>
      </c>
      <c r="HA14" s="212" t="s">
        <v>496</v>
      </c>
      <c r="HB14" s="219" t="s">
        <v>498</v>
      </c>
      <c r="HC14" s="219" t="s">
        <v>499</v>
      </c>
      <c r="HD14" s="988" t="s">
        <v>499</v>
      </c>
      <c r="HE14" s="974" t="s">
        <v>497</v>
      </c>
      <c r="HF14" s="228" t="s">
        <v>497</v>
      </c>
      <c r="HG14" s="229" t="s">
        <v>496</v>
      </c>
      <c r="HH14" s="212" t="s">
        <v>496</v>
      </c>
      <c r="HI14" s="219" t="s">
        <v>498</v>
      </c>
      <c r="HJ14" s="219" t="s">
        <v>499</v>
      </c>
      <c r="HK14" s="988" t="s">
        <v>499</v>
      </c>
      <c r="HL14" s="219" t="s">
        <v>499</v>
      </c>
      <c r="HM14" s="219" t="s">
        <v>499</v>
      </c>
      <c r="HN14" s="989" t="s">
        <v>497</v>
      </c>
      <c r="HO14" s="989" t="s">
        <v>497</v>
      </c>
      <c r="HP14" s="971" t="s">
        <v>497</v>
      </c>
      <c r="HQ14" s="971" t="s">
        <v>497</v>
      </c>
      <c r="HR14" s="219" t="s">
        <v>496</v>
      </c>
      <c r="HS14" s="987" t="s">
        <v>496</v>
      </c>
      <c r="HT14" s="971" t="s">
        <v>497</v>
      </c>
      <c r="HU14" s="972" t="s">
        <v>496</v>
      </c>
      <c r="HV14" s="971" t="s">
        <v>497</v>
      </c>
      <c r="HW14" s="989" t="s">
        <v>496</v>
      </c>
      <c r="HX14" s="989" t="s">
        <v>496</v>
      </c>
      <c r="HY14" s="989" t="s">
        <v>496</v>
      </c>
      <c r="HZ14" s="989" t="s">
        <v>496</v>
      </c>
      <c r="IA14" s="989" t="s">
        <v>496</v>
      </c>
      <c r="IB14" s="989" t="s">
        <v>496</v>
      </c>
      <c r="IC14" s="989" t="s">
        <v>496</v>
      </c>
      <c r="ID14" s="989" t="s">
        <v>496</v>
      </c>
      <c r="IE14" s="989" t="s">
        <v>496</v>
      </c>
      <c r="IF14" s="989" t="s">
        <v>496</v>
      </c>
      <c r="IG14" s="989" t="s">
        <v>496</v>
      </c>
      <c r="IH14" s="989" t="s">
        <v>496</v>
      </c>
      <c r="II14" s="972" t="s">
        <v>496</v>
      </c>
      <c r="IJ14" s="972" t="s">
        <v>496</v>
      </c>
      <c r="IK14" s="972" t="s">
        <v>496</v>
      </c>
      <c r="IL14" s="971" t="s">
        <v>497</v>
      </c>
      <c r="IM14" s="219" t="s">
        <v>499</v>
      </c>
      <c r="IN14" s="219" t="s">
        <v>499</v>
      </c>
      <c r="IO14" s="219" t="s">
        <v>499</v>
      </c>
      <c r="IP14" s="219" t="s">
        <v>499</v>
      </c>
      <c r="IQ14" s="219" t="s">
        <v>499</v>
      </c>
      <c r="IR14" s="219" t="s">
        <v>499</v>
      </c>
      <c r="IS14" s="219" t="s">
        <v>499</v>
      </c>
      <c r="IT14" s="219" t="s">
        <v>499</v>
      </c>
      <c r="IU14" s="219" t="s">
        <v>499</v>
      </c>
      <c r="IV14" s="219" t="s">
        <v>499</v>
      </c>
      <c r="IW14" s="971" t="s">
        <v>497</v>
      </c>
      <c r="IX14" s="219" t="s">
        <v>499</v>
      </c>
      <c r="IY14" s="219" t="s">
        <v>499</v>
      </c>
      <c r="IZ14" s="219" t="s">
        <v>499</v>
      </c>
      <c r="JA14" s="971" t="s">
        <v>497</v>
      </c>
      <c r="JB14" s="219" t="s">
        <v>499</v>
      </c>
      <c r="JC14" s="219" t="s">
        <v>499</v>
      </c>
      <c r="JD14" s="219" t="s">
        <v>499</v>
      </c>
      <c r="JE14" s="219" t="s">
        <v>499</v>
      </c>
      <c r="JF14" s="219" t="s">
        <v>499</v>
      </c>
      <c r="JG14" s="219" t="s">
        <v>499</v>
      </c>
      <c r="JH14" s="219" t="s">
        <v>499</v>
      </c>
      <c r="JI14" s="219" t="s">
        <v>499</v>
      </c>
      <c r="JJ14" s="219" t="s">
        <v>499</v>
      </c>
      <c r="JK14" s="219" t="s">
        <v>499</v>
      </c>
      <c r="JL14" s="971" t="s">
        <v>497</v>
      </c>
      <c r="JM14" s="219" t="s">
        <v>499</v>
      </c>
      <c r="JN14" s="219" t="s">
        <v>499</v>
      </c>
      <c r="JO14" s="219" t="s">
        <v>499</v>
      </c>
      <c r="JP14" s="219" t="s">
        <v>499</v>
      </c>
      <c r="JQ14" s="219" t="s">
        <v>498</v>
      </c>
      <c r="JR14" s="971" t="s">
        <v>497</v>
      </c>
      <c r="JS14" s="219" t="s">
        <v>499</v>
      </c>
      <c r="JT14" s="219" t="s">
        <v>499</v>
      </c>
      <c r="JU14" s="219" t="s">
        <v>499</v>
      </c>
      <c r="JV14" s="219" t="s">
        <v>499</v>
      </c>
      <c r="JW14" s="219" t="s">
        <v>499</v>
      </c>
      <c r="JX14" s="219" t="s">
        <v>499</v>
      </c>
      <c r="JY14" s="219" t="s">
        <v>499</v>
      </c>
      <c r="JZ14" s="219" t="s">
        <v>499</v>
      </c>
      <c r="KA14" s="219" t="s">
        <v>499</v>
      </c>
      <c r="KB14" s="219" t="s">
        <v>499</v>
      </c>
      <c r="KC14" s="219" t="s">
        <v>498</v>
      </c>
      <c r="KD14" s="988" t="s">
        <v>499</v>
      </c>
      <c r="KE14" s="219" t="s">
        <v>499</v>
      </c>
      <c r="KF14" s="219" t="s">
        <v>499</v>
      </c>
      <c r="KG14" s="219" t="s">
        <v>499</v>
      </c>
      <c r="KH14" s="219" t="s">
        <v>498</v>
      </c>
      <c r="KI14" s="219" t="s">
        <v>496</v>
      </c>
      <c r="KJ14" s="219" t="s">
        <v>496</v>
      </c>
      <c r="KK14" s="219" t="s">
        <v>499</v>
      </c>
      <c r="KL14" s="219" t="s">
        <v>499</v>
      </c>
      <c r="KM14" s="219" t="s">
        <v>499</v>
      </c>
      <c r="KN14" s="219" t="s">
        <v>499</v>
      </c>
      <c r="KO14" s="219" t="s">
        <v>499</v>
      </c>
      <c r="KP14" s="219" t="s">
        <v>499</v>
      </c>
      <c r="KQ14" s="219" t="s">
        <v>499</v>
      </c>
      <c r="KR14" s="219" t="s">
        <v>498</v>
      </c>
      <c r="KS14" s="219" t="s">
        <v>499</v>
      </c>
      <c r="KT14" s="219" t="s">
        <v>499</v>
      </c>
      <c r="KU14" s="219" t="s">
        <v>499</v>
      </c>
      <c r="KV14" s="219" t="s">
        <v>499</v>
      </c>
      <c r="KW14" s="219" t="s">
        <v>499</v>
      </c>
      <c r="KX14" s="219" t="s">
        <v>499</v>
      </c>
      <c r="KY14" s="219" t="s">
        <v>499</v>
      </c>
      <c r="KZ14" s="219" t="s">
        <v>499</v>
      </c>
      <c r="LA14" s="219" t="s">
        <v>499</v>
      </c>
      <c r="LB14" s="219" t="s">
        <v>499</v>
      </c>
      <c r="LC14" s="219" t="s">
        <v>498</v>
      </c>
      <c r="LD14" s="219" t="s">
        <v>499</v>
      </c>
      <c r="LE14" s="219" t="s">
        <v>499</v>
      </c>
      <c r="LF14" s="219" t="s">
        <v>499</v>
      </c>
      <c r="LG14" s="219" t="s">
        <v>499</v>
      </c>
      <c r="LH14" s="219" t="s">
        <v>499</v>
      </c>
      <c r="LI14" s="972" t="s">
        <v>499</v>
      </c>
      <c r="LJ14" s="219" t="s">
        <v>499</v>
      </c>
      <c r="LK14" s="219" t="s">
        <v>499</v>
      </c>
      <c r="LL14" s="219" t="s">
        <v>499</v>
      </c>
      <c r="LM14" s="219" t="s">
        <v>499</v>
      </c>
      <c r="LN14" s="219" t="s">
        <v>499</v>
      </c>
      <c r="LO14" s="219" t="s">
        <v>499</v>
      </c>
      <c r="LP14" s="219" t="s">
        <v>499</v>
      </c>
      <c r="LQ14" s="219" t="s">
        <v>498</v>
      </c>
      <c r="LR14" s="219" t="s">
        <v>496</v>
      </c>
      <c r="LS14" s="219" t="s">
        <v>496</v>
      </c>
      <c r="LT14" s="219" t="s">
        <v>499</v>
      </c>
      <c r="LU14" s="219" t="s">
        <v>499</v>
      </c>
      <c r="LV14" s="219" t="s">
        <v>499</v>
      </c>
      <c r="LW14" s="219" t="s">
        <v>499</v>
      </c>
      <c r="LX14" s="219" t="s">
        <v>499</v>
      </c>
      <c r="LY14" s="219" t="s">
        <v>499</v>
      </c>
      <c r="LZ14" s="219" t="s">
        <v>499</v>
      </c>
      <c r="MA14" s="219" t="s">
        <v>498</v>
      </c>
      <c r="MB14" s="219" t="s">
        <v>499</v>
      </c>
      <c r="MC14" s="219" t="s">
        <v>499</v>
      </c>
      <c r="MD14" s="219" t="s">
        <v>499</v>
      </c>
      <c r="ME14" s="219" t="s">
        <v>499</v>
      </c>
      <c r="MF14" s="219" t="s">
        <v>499</v>
      </c>
      <c r="MG14" s="219" t="s">
        <v>499</v>
      </c>
      <c r="MH14" s="219" t="s">
        <v>499</v>
      </c>
      <c r="MI14" s="219" t="s">
        <v>499</v>
      </c>
      <c r="MJ14" s="219" t="s">
        <v>499</v>
      </c>
      <c r="MK14" s="219" t="s">
        <v>499</v>
      </c>
      <c r="ML14" s="219" t="s">
        <v>499</v>
      </c>
      <c r="MM14" s="219" t="s">
        <v>498</v>
      </c>
      <c r="MN14" s="972" t="s">
        <v>499</v>
      </c>
      <c r="MO14" s="989" t="s">
        <v>1973</v>
      </c>
      <c r="MP14" s="989" t="s">
        <v>1973</v>
      </c>
      <c r="MQ14" s="972" t="s">
        <v>496</v>
      </c>
      <c r="MR14" s="972" t="s">
        <v>496</v>
      </c>
      <c r="MS14" s="972" t="s">
        <v>496</v>
      </c>
      <c r="MT14" s="972" t="s">
        <v>496</v>
      </c>
      <c r="MU14" s="972" t="s">
        <v>496</v>
      </c>
      <c r="MV14" s="972" t="s">
        <v>496</v>
      </c>
      <c r="MW14" s="972" t="s">
        <v>496</v>
      </c>
      <c r="MX14" s="972" t="s">
        <v>496</v>
      </c>
      <c r="MY14" s="972" t="s">
        <v>496</v>
      </c>
      <c r="MZ14" s="989" t="s">
        <v>1973</v>
      </c>
      <c r="NA14" s="972" t="s">
        <v>496</v>
      </c>
      <c r="NB14" s="972" t="s">
        <v>496</v>
      </c>
      <c r="NC14" s="972" t="s">
        <v>496</v>
      </c>
      <c r="ND14" s="972" t="s">
        <v>496</v>
      </c>
      <c r="NE14" s="972" t="s">
        <v>496</v>
      </c>
      <c r="NF14" s="972" t="s">
        <v>496</v>
      </c>
      <c r="NG14" s="972" t="s">
        <v>496</v>
      </c>
      <c r="NH14" s="972" t="s">
        <v>496</v>
      </c>
      <c r="NI14" s="972" t="s">
        <v>496</v>
      </c>
      <c r="NJ14" s="989" t="s">
        <v>1973</v>
      </c>
      <c r="NK14" s="989" t="s">
        <v>496</v>
      </c>
      <c r="NL14" s="219" t="s">
        <v>496</v>
      </c>
      <c r="NM14" s="219" t="s">
        <v>499</v>
      </c>
      <c r="NN14" s="219" t="s">
        <v>499</v>
      </c>
      <c r="NO14" s="219" t="s">
        <v>499</v>
      </c>
      <c r="NP14" s="219" t="s">
        <v>499</v>
      </c>
      <c r="NQ14" s="219" t="s">
        <v>499</v>
      </c>
      <c r="NR14" s="219" t="s">
        <v>498</v>
      </c>
      <c r="NS14" s="219" t="s">
        <v>499</v>
      </c>
      <c r="NT14" s="219" t="s">
        <v>499</v>
      </c>
      <c r="NU14" s="219" t="s">
        <v>499</v>
      </c>
      <c r="NV14" s="219" t="s">
        <v>499</v>
      </c>
      <c r="NW14" s="219" t="s">
        <v>499</v>
      </c>
      <c r="NX14" s="219" t="s">
        <v>499</v>
      </c>
      <c r="NY14" s="219" t="s">
        <v>499</v>
      </c>
      <c r="NZ14" s="219" t="s">
        <v>499</v>
      </c>
      <c r="OA14" s="219" t="s">
        <v>498</v>
      </c>
      <c r="OB14" s="972" t="s">
        <v>498</v>
      </c>
    </row>
    <row r="15" spans="1:392" s="980" customFormat="1" ht="24" customHeight="1">
      <c r="A15" s="993"/>
      <c r="B15" s="217" t="str">
        <f>はじめに!D3</f>
        <v>○○県</v>
      </c>
      <c r="C15" s="217" t="str">
        <f>はじめに!D4</f>
        <v>△△市</v>
      </c>
      <c r="D15" s="996"/>
      <c r="E15" s="217" t="str">
        <f>はじめに!D5</f>
        <v>あいうえお集落協定</v>
      </c>
      <c r="F15" s="1043"/>
      <c r="G15" s="1043">
        <f t="shared" ref="G15" si="46">IFERROR(D15*10000+F15,"")</f>
        <v>0</v>
      </c>
      <c r="H15" s="217" t="str">
        <f>はじめに!D7</f>
        <v>○○県△△市○町</v>
      </c>
      <c r="I15" s="218">
        <f>別紙１①!E38</f>
        <v>7</v>
      </c>
      <c r="J15" s="1043"/>
      <c r="K15" s="995">
        <f>M15+N15+O15+P15+Q15+R15+S15</f>
        <v>22</v>
      </c>
      <c r="L15" s="217">
        <f>別紙１④!A33</f>
        <v>4</v>
      </c>
      <c r="M15" s="217">
        <f>COUNTIF(別紙１③!H7:H34,"A")+COUNTIF(別紙１③!H7:H34,"B")</f>
        <v>9</v>
      </c>
      <c r="N15" s="217">
        <f>COUNTIF(別紙１③!H7:H34,"C")+COUNTIF(別紙１③!H7:H34,"D")+COUNTIF(別紙１③!H7:H34,"E")</f>
        <v>3</v>
      </c>
      <c r="O15" s="217">
        <f>COUNTIF(別紙１③!H7:H34,"F")+COUNTIF(別紙１③!H7:H34,"G")+COUNTIF(別紙１③!H7:H34,"H")+COUNTIF(別紙１③!H7:H34,"I")</f>
        <v>4</v>
      </c>
      <c r="P15" s="217">
        <f>COUNTIF(別紙１③!H7:H34,"J")</f>
        <v>1</v>
      </c>
      <c r="Q15" s="217">
        <f>COUNTIF(別紙１③!H7:H34,"K")</f>
        <v>1</v>
      </c>
      <c r="R15" s="217">
        <f>COUNTIF(別紙１③!H7:H34,"L")</f>
        <v>2</v>
      </c>
      <c r="S15" s="217">
        <f>COUNTIF(別紙１③!H7:H34,"M")</f>
        <v>2</v>
      </c>
      <c r="T15" s="994">
        <f t="shared" ref="T15" si="47">U15+V15+W15+X15+Y15+Z15+AA15+AB15+AC15+AD15</f>
        <v>10</v>
      </c>
      <c r="U15" s="217">
        <f>COUNTIF(別紙１③!I7:I34,"ア")</f>
        <v>1</v>
      </c>
      <c r="V15" s="217">
        <f>COUNTIF(別紙１③!I7:I34,"イ")</f>
        <v>2</v>
      </c>
      <c r="W15" s="217">
        <f>COUNTIF(別紙１③!I7:I34,"ウ")</f>
        <v>1</v>
      </c>
      <c r="X15" s="217">
        <f>COUNTIF(別紙１③!I7:I34,"エ")</f>
        <v>1</v>
      </c>
      <c r="Y15" s="217">
        <f>COUNTIF(別紙１③!I7:I34,"オ")</f>
        <v>0</v>
      </c>
      <c r="Z15" s="217">
        <f>COUNTIF(別紙１③!I7:I34,"カ")</f>
        <v>2</v>
      </c>
      <c r="AA15" s="217">
        <f>COUNTIF(別紙１③!I7:I34,"キ")</f>
        <v>2</v>
      </c>
      <c r="AB15" s="217">
        <f>COUNTIF(別紙１③!I7:I34,"ク")</f>
        <v>0</v>
      </c>
      <c r="AC15" s="217">
        <f>COUNTIF(別紙１③!I7:I34,"ケ")</f>
        <v>1</v>
      </c>
      <c r="AD15" s="217">
        <f>COUNTIF(別紙１③!I7:I34,"コ")</f>
        <v>0</v>
      </c>
      <c r="AE15" s="995" t="str">
        <f>IF(CM15*BI15&gt;0,"通特併存",IF(BI15&lt;&gt;0,"通常",IF(CM15&lt;&gt;0,"特認",IF(CM15*BI15=0,""))))</f>
        <v>通特併存</v>
      </c>
      <c r="AF15" s="1001">
        <f>AG15+AN15+AU15+BC15</f>
        <v>38346</v>
      </c>
      <c r="AG15" s="1001">
        <f t="shared" ref="AG15" si="48">AH15+AI15+AJ15+AK15+AL15+AM15</f>
        <v>20714</v>
      </c>
      <c r="AH15" s="1001">
        <f t="shared" ref="AH15:AM15" si="49">BK15+CO15</f>
        <v>16569</v>
      </c>
      <c r="AI15" s="1001">
        <f t="shared" si="49"/>
        <v>0</v>
      </c>
      <c r="AJ15" s="1001">
        <f>BM15+CQ15</f>
        <v>1403</v>
      </c>
      <c r="AK15" s="1001">
        <f t="shared" si="49"/>
        <v>1515</v>
      </c>
      <c r="AL15" s="1001">
        <f t="shared" si="49"/>
        <v>813</v>
      </c>
      <c r="AM15" s="1001">
        <f t="shared" si="49"/>
        <v>414</v>
      </c>
      <c r="AN15" s="1001">
        <f t="shared" ref="AN15" si="50">AO15+AP15+AQ15+AR15+AS15+AT15</f>
        <v>12468</v>
      </c>
      <c r="AO15" s="1001">
        <f t="shared" ref="AO15:AT15" si="51">BR15+CV15</f>
        <v>1840</v>
      </c>
      <c r="AP15" s="1001">
        <f t="shared" si="51"/>
        <v>4925</v>
      </c>
      <c r="AQ15" s="1001">
        <f t="shared" si="51"/>
        <v>869</v>
      </c>
      <c r="AR15" s="1001">
        <f t="shared" si="51"/>
        <v>2034</v>
      </c>
      <c r="AS15" s="1001">
        <f t="shared" si="51"/>
        <v>1153</v>
      </c>
      <c r="AT15" s="1001">
        <f t="shared" si="51"/>
        <v>1647</v>
      </c>
      <c r="AU15" s="1001">
        <f t="shared" ref="AU15" si="52">AV15+AW15+AX15+AY15+AZ15+BA15+BB15</f>
        <v>4014</v>
      </c>
      <c r="AV15" s="1001">
        <f t="shared" ref="AV15:BB15" si="53">BY15+DC15</f>
        <v>3144</v>
      </c>
      <c r="AW15" s="1001">
        <f t="shared" si="53"/>
        <v>120</v>
      </c>
      <c r="AX15" s="1001">
        <f t="shared" si="53"/>
        <v>140</v>
      </c>
      <c r="AY15" s="1001">
        <f t="shared" si="53"/>
        <v>130</v>
      </c>
      <c r="AZ15" s="1001">
        <f t="shared" si="53"/>
        <v>150</v>
      </c>
      <c r="BA15" s="1001">
        <f t="shared" si="53"/>
        <v>170</v>
      </c>
      <c r="BB15" s="1001">
        <f t="shared" si="53"/>
        <v>160</v>
      </c>
      <c r="BC15" s="1001">
        <f t="shared" ref="BC15" si="54">BD15+BE15+BF15+BG15+BH15</f>
        <v>1150</v>
      </c>
      <c r="BD15" s="1001">
        <f t="shared" ref="BD15:BH15" si="55">CG15+DK15</f>
        <v>430</v>
      </c>
      <c r="BE15" s="1001">
        <f t="shared" si="55"/>
        <v>0</v>
      </c>
      <c r="BF15" s="1001">
        <f t="shared" si="55"/>
        <v>230</v>
      </c>
      <c r="BG15" s="1001">
        <f t="shared" si="55"/>
        <v>240</v>
      </c>
      <c r="BH15" s="1002">
        <f t="shared" si="55"/>
        <v>250</v>
      </c>
      <c r="BI15" s="1001">
        <f t="shared" ref="BI15" si="56">BJ15+BQ15+BX15+CF15</f>
        <v>27482</v>
      </c>
      <c r="BJ15" s="1001">
        <f t="shared" ref="BJ15" si="57">BK15+BL15+BM15+BN15+BO15+BP15</f>
        <v>16268</v>
      </c>
      <c r="BK15" s="220">
        <f>SUMIFS(別紙２①!$F18:$F105,別紙２①!$A18:$A105,"通常地域（8法内）",別紙２①!$E18:$E105,"田",別紙２①!$G18:$G105,"急傾斜")+SUMIFS(別紙２①!$F18:$F105,別紙２①!$A18:$A105,"通常地域（8法以外で棚田法の交付対象農用地）",別紙２①!$E18:$E105,"田",別紙２①!$G18:$G105,"急傾斜")</f>
        <v>14014</v>
      </c>
      <c r="BL15" s="220">
        <f>SUMIFS(別紙２①!$F18:$F105,別紙２①!$A18:$A105,"通常地域（8法内）",別紙２①!$E18:$E105,"田",別紙２①!$G18:$G105,"緩傾斜")+SUMIFS(別紙２①!$F18:$F105,別紙２①!$A18:$A105,"通常地域（8法以外で棚田法の交付対象農用地）",別紙２①!$E18:$E105,"田",別紙２①!$G18:$G105,"緩傾斜")</f>
        <v>0</v>
      </c>
      <c r="BM15" s="220">
        <f>SUMIFS(別紙２①!$F18:$F105,別紙２①!$A18:$A105,"通常地域（8法内）",別紙２①!$E18:$E105,"田",別紙２①!$G18:$G105,"高齢化・耕作放棄率")+SUMIFS(別紙２①!$F18:$F105,別紙２①!$A18:$A105,"通常地域（8法以外で棚田法の交付対象農用地）",別紙２①!$E18:$E105,"田",別紙２①!$G18:$G105,"高齢化・耕作放棄率")</f>
        <v>491</v>
      </c>
      <c r="BN15" s="220">
        <f>SUMIFS(別紙２①!$F18:$F105,別紙２①!$A18:$A105,"通常地域（8法内）",別紙２①!$E18:$E105,"田",別紙２①!$G18:$G105,"小区画・不整形")+SUMIFS(別紙２①!$F18:$F105,別紙２①!$A18:$A105,"通常地域（8法以外で棚田法の交付対象農用地）",別紙２①!$E18:$E105,"田",別紙２①!$G18:$G105,"小区画・不整形")</f>
        <v>536</v>
      </c>
      <c r="BO15" s="220">
        <f>SUMIFS(別紙２①!$F18:$F105,別紙２①!$A18:$A105,"通常地域（8法内）",別紙２①!$E18:$E105,"田",別紙２①!$G18:$G105,"特認基準")+SUMIFS(別紙２①!$F18:$F105,別紙２①!$A18:$A105,"通常地域（8法以外で棚田法の交付対象農用地）",別紙２①!$E18:$E105,"田",別紙２①!$G18:$G105,"特認基準")</f>
        <v>813</v>
      </c>
      <c r="BP15" s="220">
        <f>SUMIFS(別紙２①!$F18:$F105,別紙２①!$A18:$A105,"通常地域（8法内）",別紙２①!$E18:$E105,"田",別紙２①!$G18:$G105,"交付対象外")+SUMIFS(別紙２①!$F18:$F105,別紙２①!$A18:$A105,"通常地域（8法以外で棚田法の交付対象農用地）",別紙２①!$E18:$E105,"田",別紙２①!$G18:$G105,"交付対象外")</f>
        <v>414</v>
      </c>
      <c r="BQ15" s="1001">
        <f>BR15+BS15+BT15+BU15+BV15+BW15</f>
        <v>8180</v>
      </c>
      <c r="BR15" s="220">
        <f>SUMIFS(別紙２①!$F18:$F105,別紙２①!$A18:$A105,"通常地域（8法内）",別紙２①!$E18:$E105,"畑",別紙２①!$G18:$G105,"急傾斜")+SUMIFS(別紙２①!$F18:$F105,別紙２①!$A18:$A105,"通常地域（8法以外で棚田法の交付対象農用地）",別紙２①!$E18:$E105,"畑",別紙２①!$G18:$G105,"急傾斜")</f>
        <v>1840</v>
      </c>
      <c r="BS15" s="220">
        <f>SUMIFS(別紙２①!$F18:$F105,別紙２①!$A18:$A105,"通常地域（8法内）",別紙２①!$E18:$E105,"畑",別紙２①!$G18:$G105,"緩傾斜")+SUMIFS(別紙２①!$F18:$F105,別紙２①!$A18:$A105,"通常地域（8法以外で棚田法の交付対象農用地）",別紙２①!$E18:$E105,"畑",別紙２①!$G18:$G105,"緩傾斜")</f>
        <v>1233</v>
      </c>
      <c r="BT15" s="220">
        <f>SUMIFS(別紙２①!$F18:$F105,別紙２①!$A18:$A105,"通常地域（8法内）",別紙２①!$E18:$E105,"畑",別紙２①!$G18:$G105,"高齢化・耕作放棄率")+SUMIFS(別紙２①!$F18:$F105,別紙２①!$A18:$A105,"通常地域（8法以外で棚田法の交付対象農用地）",別紙２①!$E18:$E105,"畑",別紙２①!$G18:$G105,"高齢化・耕作放棄率")</f>
        <v>869</v>
      </c>
      <c r="BU15" s="220">
        <f>SUMIFS(別紙２①!$F18:$F105,別紙２①!$A18:$A105,"通常地域（8法内）",別紙２①!$E18:$E105,"畑",別紙２①!$G18:$G105,"特認基準")+SUMIFS(別紙２①!$F18:$F105,別紙２①!$A18:$A105,"通常地域（8法以外で棚田法の交付対象農用地）",別紙２①!$E18:$E105,"畑",別紙２①!$G18:$G105,"特認基準")</f>
        <v>1477</v>
      </c>
      <c r="BV15" s="220">
        <f>SUMIFS(別紙２①!$F18:$F105,別紙２①!$A18:$A105,"通常地域（8法内）",別紙２①!$E18:$E105,"畑",別紙２①!$G18:$G105,"交付対象外（田畑混在地）")+SUMIFS(別紙２①!$F18:$F105,別紙２①!$A18:$A105,"通常地域（8法以外で棚田法の交付対象農用地）",別紙２①!$E18:$E105,"畑",別紙２①!$G18:$G105,"交付対象外（田畑混在地）")</f>
        <v>1114</v>
      </c>
      <c r="BW15" s="220">
        <f>SUMIFS(別紙２①!$F18:$F105,別紙２①!$A18:$A105,"通常地域（8法内）",別紙２①!$E18:$E105,"畑",別紙２①!$G18:$G105,"交付対象外（田畑混在地以外）")+SUMIFS(別紙２①!$F18:$F105,別紙２①!$A18:$A105,"通常地域（8法以外で棚田法の交付対象農用地）",別紙２①!$E18:$E105,"畑",別紙２①!$G18:$G105,"交付対象外（田畑混在地以外）")</f>
        <v>1647</v>
      </c>
      <c r="BX15" s="1001">
        <f>BY15+BZ15+CA15+CB15+CC15+CD15+CE15</f>
        <v>3034</v>
      </c>
      <c r="BY15" s="220">
        <f>SUMIFS(別紙２①!$F18:$F105,別紙２①!$A18:$A105,"通常地域（8法内）",別紙２①!$E18:$E105,"草地",別紙２①!$G18:$G105,"急傾斜")+SUMIFS(別紙２①!$F18:$F105,別紙２①!$A18:$A105,"通常地域（8法以外で棚田法の交付対象農用地）",別紙２①!$E18:$E105,"草地",別紙２①!$G18:$G105,"急傾斜")</f>
        <v>3034</v>
      </c>
      <c r="BZ15" s="220">
        <f>SUMIFS(別紙２①!$F18:$F105,別紙２①!$A18:$A105,"通常地域（8法内）",別紙２①!$E18:$E105,"草地",別紙２①!$G18:$G105,"緩傾斜")+SUMIFS(別紙２①!$F18:$F105,別紙２①!$A18:$A105,"通常地域（8法以外で棚田法の交付対象農用地）",別紙２①!$E18:$E105,"草地",別紙２①!$G18:$G105,"緩傾斜")</f>
        <v>0</v>
      </c>
      <c r="CA15" s="220">
        <f>SUMIFS(別紙２①!$F18:$F105,別紙２①!$A18:$A105,"通常地域（8法内）",別紙２①!$E18:$E105,"草地",別紙２①!$G18:$G105,"草地比率の高い草地")+SUMIFS(別紙２①!$F18:$F105,別紙２①!$A18:$A105,"通常地域（8法以外で棚田法の交付対象農用地）",別紙２①!$E18:$E105,"草地",別紙２①!$G18:$G105,"草地比率の高い草地")</f>
        <v>0</v>
      </c>
      <c r="CB15" s="220">
        <f>SUMIFS(別紙２①!$F18:$F105,別紙２①!$A18:$A105,"通常地域（8法内）",別紙２①!$E18:$E105,"草地",別紙２①!$G18:$G105,"高齢化・耕作放棄率")+SUMIFS(別紙２①!$F18:$F105,別紙２①!$A18:$A105,"通常地域（8法以外で棚田法の交付対象農用地）",別紙２①!$E18:$E105,"草地",別紙２①!$G18:$G105,"高齢化・耕作放棄率")</f>
        <v>0</v>
      </c>
      <c r="CC15" s="220">
        <f>SUMIFS(別紙２①!$F18:$F105,別紙２①!$A18:$A105,"通常地域（8法内）",別紙２①!$E18:$E105,"草地",別紙２①!$G18:$G105,"特認基準")+SUMIFS(別紙２①!$F18:$F105,別紙２①!$A18:$A105,"通常地域（8法以外で棚田法の交付対象農用地）",別紙２①!$E18:$E105,"草地",別紙２①!$G18:$G105,"特認基準")</f>
        <v>0</v>
      </c>
      <c r="CD15" s="220">
        <f>SUMIFS(別紙２①!$F18:$F105,別紙２①!$A18:$A105,"通常地域（8法内）",別紙２①!$E18:$E105,"草地",別紙２①!$G18:$G105,"交付対象外（田草地混在地）")+SUMIFS(別紙２①!$F18:$F105,別紙２①!$A18:$A105,"通常地域（8法以外で棚田法の交付対象農用地）",別紙２①!$E18:$E105,"草地",別紙２①!$G18:$G105,"交付対象外（田草地混在地）")</f>
        <v>0</v>
      </c>
      <c r="CE15" s="220">
        <f>SUMIFS(別紙２①!$F18:$F105,別紙２①!$A18:$A105,"通常地域（8法内）",別紙２①!$E18:$E105,"草地",別紙２①!$G18:$G105,"交付対象外（田草地混在地以外）")+SUMIFS(別紙２①!$F18:$F105,別紙２①!$A18:$A105,"通常地域（8法以外で棚田法の交付対象農用地）",別紙２①!$E18:$E105,"草地",別紙２①!$G18:$G105,"交付対象外（田草地混在地以外）")</f>
        <v>0</v>
      </c>
      <c r="CF15" s="1001">
        <f>CG15+CH15+CI15+CJ15+CK15</f>
        <v>0</v>
      </c>
      <c r="CG15" s="220">
        <f>SUMIFS(別紙２①!$F18:$F105,別紙２①!$A18:$A105,"通常地域（8法内）",別紙２①!$E18:$E105,"採草放牧地",別紙２①!$G18:$G105,"急傾斜")+SUMIFS(別紙２①!$F18:$F105,別紙２①!$A18:$A105,"通常地域（8法以外で棚田法の交付対象農用地）",別紙２①!$E18:$E105,"採草放牧地",別紙２①!$G18:$G105,"急傾斜")</f>
        <v>0</v>
      </c>
      <c r="CH15" s="220">
        <f>SUMIFS(別紙２①!$F18:$F105,別紙２①!$A18:$A105,"通常地域（8法内）",別紙２①!$E18:$E105,"採草放牧地",別紙２①!$G18:$G105,"緩傾斜")+SUMIFS(別紙２①!$F18:$F105,別紙２①!$A18:$A105,"通常地域（8法以外で棚田法の交付対象農用地）",別紙２①!$E18:$E105,"採草放牧地",別紙２①!$G18:$G105,"緩傾斜")</f>
        <v>0</v>
      </c>
      <c r="CI15" s="220">
        <f>SUMIFS(別紙２①!$F18:$F105,別紙２①!$A18:$A105,"通常地域（8法内）",別紙２①!$E18:$E105,"採草放牧地",別紙２①!$G18:$G105,"特認基準")+SUMIFS(別紙２①!$F18:$F105,別紙２①!$A18:$A105,"通常地域（8法以外で棚田法の交付対象農用地）",別紙２①!$E18:$E105,"採草放牧地",別紙２①!$G18:$G105,"特認基準")</f>
        <v>0</v>
      </c>
      <c r="CJ15" s="220">
        <f>SUMIFS(別紙２①!$F18:$F105,別紙２①!$A18:$A105,"通常地域（8法内）",別紙２①!$E18:$E105,"採草放牧地",別紙２①!$G18:$G105,"交付対象外（田採草放牧地混在地）")+SUMIFS(別紙２①!$F18:$F105,別紙２①!$A18:$A105,"通常地域（8法以外で棚田法の交付対象農用地）",別紙２①!$E18:$E105,"採草放牧地",別紙２①!$G18:$G105,"交付対象外（田採草放牧地混在地）")</f>
        <v>0</v>
      </c>
      <c r="CK15" s="220">
        <f>SUMIFS(別紙２①!$F18:$F105,別紙２①!$A18:$A105,"通常地域（8法内）",別紙２①!$E18:$E105,"採草放牧地",別紙２①!$G18:$G105,"交付対象外（田採草放牧地混在地以外）")+SUMIFS(別紙２①!$F18:$F105,別紙２①!$A18:$A105,"通常地域（8法以外で棚田法の交付対象農用地）",別紙２①!$E18:$E105,"採草放牧地",別紙２①!$G18:$G105,"交付対象外（田採草放牧地混在地以外）")</f>
        <v>0</v>
      </c>
      <c r="CL15" s="998"/>
      <c r="CM15" s="1001">
        <f t="shared" ref="CM15" si="58">CN15+CU15+DB15+DJ15</f>
        <v>10864</v>
      </c>
      <c r="CN15" s="1001">
        <f t="shared" ref="CN15" si="59">CO15+CP15+CQ15+CR15+CS15+CT15</f>
        <v>4446</v>
      </c>
      <c r="CO15" s="220">
        <f>SUMIFS(別紙２①!$F18:$F105,別紙２①!$A18:$A105,"特認地域",別紙２①!$E18:$E105,"田",別紙２①!$G18:$G105,"急傾斜")</f>
        <v>2555</v>
      </c>
      <c r="CP15" s="220">
        <f>SUMIFS(別紙２①!$F18:$F105,別紙２①!$A18:$A105,"特認地域",別紙２①!$E18:$E105,"田",別紙２①!$G18:$G105,"緩傾斜")</f>
        <v>0</v>
      </c>
      <c r="CQ15" s="220">
        <f>SUMIFS(別紙２①!$F18:$F105,別紙２①!$A18:$A105,"特認地域",別紙２①!$E18:$E105,"田",別紙２①!$G18:$G105,"高齢化・耕作放棄率")</f>
        <v>912</v>
      </c>
      <c r="CR15" s="220">
        <f>SUMIFS(別紙２①!$F18:$F105,別紙２①!$A18:$A105,"特認地域",別紙２①!$E18:$E105,"田",別紙２①!$G18:$G105,"小区画・不整形")</f>
        <v>979</v>
      </c>
      <c r="CS15" s="220">
        <f>SUMIFS(別紙２①!$F18:$F105,別紙２①!$A18:$A105,"特認地域",別紙２①!$E18:$E105,"田",別紙２①!$G18:$G105,"特認基準")</f>
        <v>0</v>
      </c>
      <c r="CT15" s="220">
        <f>SUMIFS(別紙２①!$F18:$F105,別紙２①!$A18:$A105,"特認地域",別紙２①!$E18:$E105,"田",別紙２①!$G18:$G105,"交付対象外")</f>
        <v>0</v>
      </c>
      <c r="CU15" s="1001">
        <f t="shared" ref="CU15" si="60">CV15+CW15+CX15+CY15+CZ15+DA15</f>
        <v>4288</v>
      </c>
      <c r="CV15" s="220">
        <f>SUMIFS(別紙２①!$F18:$F105,別紙２①!$A18:$A105,"特認地域",別紙２①!$E18:$E105,"畑",別紙２①!$G18:$G105,"急傾斜")</f>
        <v>0</v>
      </c>
      <c r="CW15" s="220">
        <f>SUMIFS(別紙２①!$F18:$F105,別紙２①!$A18:$A105,"特認地域",別紙２①!$E18:$E105,"畑",別紙２①!$G18:$G105,"緩傾斜")</f>
        <v>3692</v>
      </c>
      <c r="CX15" s="220">
        <f>SUMIFS(別紙２①!$F18:$F105,別紙２①!$A18:$A105,"特認地域",別紙２①!$E18:$E105,"畑",別紙２①!$G18:$G105,"高齢化・耕作放棄率")</f>
        <v>0</v>
      </c>
      <c r="CY15" s="220">
        <f>SUMIFS(別紙２①!$F18:$F105,別紙２①!$A18:$A105,"特認地域",別紙２①!$E18:$E105,"畑",別紙２①!$G18:$G105,"特認基準")</f>
        <v>557</v>
      </c>
      <c r="CZ15" s="220">
        <f>SUMIFS(別紙２①!$F18:$F105,別紙２①!$A18:$A105,"特認地域",別紙２①!$E18:$E105,"畑",別紙２①!$G18:$G105,"交付対象外（田畑混在地）")</f>
        <v>39</v>
      </c>
      <c r="DA15" s="220">
        <f>SUMIFS(別紙２①!$F18:$F105,別紙２①!$A18:$A105,"特認地域",別紙２①!$E18:$E105,"畑",別紙２①!$G18:$G105,"交付対象外（田畑混在地以外）")</f>
        <v>0</v>
      </c>
      <c r="DB15" s="1001">
        <f t="shared" ref="DB15" si="61">DC15+DD15+DE15+DF15+DG15+DH15+DI15</f>
        <v>980</v>
      </c>
      <c r="DC15" s="220">
        <f>SUMIFS(別紙２①!$F18:$F105,別紙２①!$A18:$A105,"特認地域",別紙２①!$E18:$E105,"草地",別紙２①!$G18:$G105,"急傾斜")</f>
        <v>110</v>
      </c>
      <c r="DD15" s="220">
        <f>SUMIFS(別紙２①!$F18:$F105,別紙２①!$A18:$A105,"特認地域",別紙２①!$E18:$E105,"草地",別紙２①!$G18:$G105,"緩傾斜")</f>
        <v>120</v>
      </c>
      <c r="DE15" s="220">
        <f>SUMIFS(別紙２①!$F18:$F105,別紙２①!$A18:$A105,"特認地域",別紙２①!$E18:$E105,"草地",別紙２①!$G18:$G105,"草地比率の高い草地")</f>
        <v>140</v>
      </c>
      <c r="DF15" s="220">
        <f>SUMIFS(別紙２①!$F18:$F105,別紙２①!$A18:$A105,"特認地域",別紙２①!$E18:$E105,"草地",別紙２①!$G18:$G105,"高齢化・耕作放棄率")</f>
        <v>130</v>
      </c>
      <c r="DG15" s="220">
        <f>SUMIFS(別紙２①!$F18:$F105,別紙２①!$A18:$A105,"特認地域",別紙２①!$E18:$E105,"草地",別紙２①!$G18:$G105,"特認基準")</f>
        <v>150</v>
      </c>
      <c r="DH15" s="220">
        <f>SUMIFS(別紙２①!$F18:$F105,別紙２①!$A18:$A105,"特認地域",別紙２①!$E18:$E105,"草地",別紙２①!$G18:$G105,"交付対象外（田草地混在地）")</f>
        <v>170</v>
      </c>
      <c r="DI15" s="220">
        <f>SUMIFS(別紙２①!$F18:$F105,別紙２①!$A18:$A105,"特認地域",別紙２①!$E18:$E105,"草地",別紙２①!$G18:$G105,"交付対象外（田草地混在地以外）")</f>
        <v>160</v>
      </c>
      <c r="DJ15" s="1001">
        <f t="shared" ref="DJ15" si="62">DK15+DL15+DM15+DN15+DO15</f>
        <v>1150</v>
      </c>
      <c r="DK15" s="220">
        <f>SUMIFS(別紙２①!$F18:$F105,別紙２①!$A18:$A105,"特認地域",別紙２①!$E18:$E105,"採草放牧地",別紙２①!$G18:$G105,"急傾斜")</f>
        <v>430</v>
      </c>
      <c r="DL15" s="220">
        <f>SUMIFS(別紙２①!$F18:$F105,別紙２①!$A18:$A105,"特認地域",別紙２①!$E18:$E105,"採草放牧地",別紙２①!$G18:$G105,"緩傾斜")</f>
        <v>0</v>
      </c>
      <c r="DM15" s="220">
        <f>SUMIFS(別紙２①!$F18:$F105,別紙２①!$A18:$A105,"特認地域",別紙２①!$E18:$E105,"採草放牧地",別紙２①!$G18:$G105,"特認基準")</f>
        <v>230</v>
      </c>
      <c r="DN15" s="222">
        <f>SUMIFS(別紙２①!$F18:$F105,別紙２①!$A18:$A105,"特認地域",別紙２①!$E18:$E105,"採草放牧地",別紙２①!$G18:$G105,"交付対象外（田採草放牧地混在地）")</f>
        <v>240</v>
      </c>
      <c r="DO15" s="222">
        <f>SUMIFS(別紙２①!$F18:$F105,別紙２①!$A18:$A105,"特認地域",別紙２①!$E18:$E105,"採草放牧地",別紙２①!$G18:$G105,"交付対象外（田採草放牧地混在地以外）")</f>
        <v>250</v>
      </c>
      <c r="DP15" s="222">
        <f>別紙１④!I63+別紙１④!N63+別紙１④!S63+別紙１④!X63</f>
        <v>369019</v>
      </c>
      <c r="DQ15" s="1046"/>
      <c r="DR15" s="1022">
        <f>DS15+DX15+DY15+DZ15+EA15+EB15</f>
        <v>0</v>
      </c>
      <c r="DS15" s="1034">
        <f>DT15+DU15+DV15</f>
        <v>0</v>
      </c>
      <c r="DT15" s="1003"/>
      <c r="DU15" s="1003"/>
      <c r="DV15" s="1003"/>
      <c r="DW15" s="1003"/>
      <c r="DX15" s="1003"/>
      <c r="DY15" s="1003"/>
      <c r="DZ15" s="1003"/>
      <c r="EA15" s="1003"/>
      <c r="EB15" s="1003"/>
      <c r="EC15" s="1005">
        <f>EE15+EF15+EG15</f>
        <v>0</v>
      </c>
      <c r="ED15" s="1004"/>
      <c r="EE15" s="224">
        <f>SUMIFS(別紙２①!$F18:$F105,別紙２①!$P18:$P105,"荒廃農地",別紙２①!$Q18:$Q105,"復旧",別紙２①!$E18:$E105,"田")</f>
        <v>0</v>
      </c>
      <c r="EF15" s="224">
        <f>SUMIFS(別紙２①!$F18:$F105,別紙２①!$P18:$P105,"荒廃農地",別紙２①!$Q18:$Q105,"復旧",別紙２①!$E18:$E105,"畑")</f>
        <v>0</v>
      </c>
      <c r="EG15" s="224">
        <f>SUMIFS(別紙２①!$F18:$F105,別紙２①!$P18:$P105,"荒廃農地",別紙２①!$Q18:$Q105,"復旧",別紙２①!$E18:$E105,"草地")</f>
        <v>0</v>
      </c>
      <c r="EH15" s="224">
        <f>SUMIFS(別紙２①!$F18:$F105,別紙２①!$P18:$P105,"被災地",別紙２①!$Q18:$Q105,"復旧")</f>
        <v>0</v>
      </c>
      <c r="EI15" s="1004"/>
      <c r="EJ15" s="224">
        <f>SUMIFS(別紙２①!$F18:$F105,別紙２①!$G18:$G105,"協定に含めない管理すべき農用地")</f>
        <v>0</v>
      </c>
      <c r="EK15" s="1001">
        <f t="shared" ref="EK15" si="63">IF(SUM(EM15:EN15)&gt;0,1,0)</f>
        <v>1</v>
      </c>
      <c r="EL15" s="1001">
        <f t="shared" ref="EL15" si="64">EM15+EN15</f>
        <v>2140</v>
      </c>
      <c r="EM15" s="220">
        <f>別紙１④!B71</f>
        <v>907</v>
      </c>
      <c r="EN15" s="220">
        <f>別紙１④!E71</f>
        <v>1233</v>
      </c>
      <c r="EO15" s="220">
        <f>別紙１④!P71</f>
        <v>21400</v>
      </c>
      <c r="EP15" s="1042"/>
      <c r="EQ15" s="1001">
        <f>IF(SUM(ES15:ET15)&gt;0,1,0)</f>
        <v>0</v>
      </c>
      <c r="ER15" s="1001">
        <f t="shared" ref="ER15" si="65">ES15+ET15</f>
        <v>0</v>
      </c>
      <c r="ES15" s="220">
        <f>別紙１④!H72</f>
        <v>0</v>
      </c>
      <c r="ET15" s="220">
        <f>別紙１④!J72</f>
        <v>0</v>
      </c>
      <c r="EU15" s="220">
        <f>別紙１④!P72</f>
        <v>0</v>
      </c>
      <c r="EV15" s="1042"/>
      <c r="EW15" s="225" t="str">
        <f>別紙１④!S256</f>
        <v>[ア　棚田等の保全]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v>
      </c>
      <c r="EX15" s="226">
        <f>別紙１④!J258</f>
        <v>11</v>
      </c>
      <c r="EY15" s="1035"/>
      <c r="EZ15" s="225" t="str">
        <f>別紙１④!S260</f>
        <v>[イ　棚田等の保全を通じた多面にわたる機能の維持・発揮]
例) 【生産性向上】食味基準を設ける等により品質向上を図り棚田米の販売量/額を〇t /円 から〇t /円に増加させる。</v>
      </c>
      <c r="FA15" s="226">
        <f>別紙１④!J258</f>
        <v>11</v>
      </c>
      <c r="FB15" s="1035"/>
      <c r="FC15" s="225" t="str">
        <f>別紙１④!S261</f>
        <v>[ウ　棚田を核とした棚田地域の振興]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v>
      </c>
      <c r="FD15" s="226">
        <f>別紙１④!J258</f>
        <v>11</v>
      </c>
      <c r="FE15" s="1035"/>
      <c r="FF15" s="999">
        <f t="shared" ref="FF15" si="66">IF(SUM(FH15:FI15)&gt;0,1,0)</f>
        <v>1</v>
      </c>
      <c r="FG15" s="999">
        <f t="shared" ref="FG15" si="67">FH15+FI15</f>
        <v>738</v>
      </c>
      <c r="FH15" s="220">
        <f>別紙１④!B80</f>
        <v>738</v>
      </c>
      <c r="FI15" s="220">
        <f>別紙１④!E80</f>
        <v>0</v>
      </c>
      <c r="FJ15" s="220">
        <f>別紙１④!S80</f>
        <v>4428</v>
      </c>
      <c r="FK15" s="1042"/>
      <c r="FL15" s="213"/>
      <c r="FM15" s="213"/>
      <c r="FN15" s="213"/>
      <c r="FO15" s="213"/>
      <c r="FP15" s="213"/>
      <c r="FQ15" s="213"/>
      <c r="FR15" s="213"/>
      <c r="FS15" s="213"/>
      <c r="FT15" s="213"/>
      <c r="FU15" s="1018"/>
      <c r="FV15" s="213"/>
      <c r="FW15" s="213"/>
      <c r="FX15" s="213"/>
      <c r="FY15" s="213"/>
      <c r="FZ15" s="213"/>
      <c r="GA15" s="213"/>
      <c r="GB15" s="213"/>
      <c r="GC15" s="213"/>
      <c r="GD15" s="213"/>
      <c r="GE15" s="213"/>
      <c r="GF15" s="213"/>
      <c r="GG15" s="1018"/>
      <c r="GH15" s="999">
        <f>IF(GI15&gt;0,1,0)</f>
        <v>0</v>
      </c>
      <c r="GI15" s="220">
        <f>別紙１④!B88+別紙１④!D88+別紙１④!F88+別紙１④!I88+別紙１④!B89+別紙１④!D89+別紙１④!F89+別紙１④!I89</f>
        <v>0</v>
      </c>
      <c r="GJ15" s="220">
        <f>別紙１④!S88</f>
        <v>0</v>
      </c>
      <c r="GK15" s="1042"/>
      <c r="GL15" s="224">
        <f>COUNTIFS(別紙１④!$B$97:$F$101,"&lt;&gt;")</f>
        <v>2</v>
      </c>
      <c r="GM15" s="224">
        <f>COUNTIFS(別紙１④!$H$97:$J$101,"&lt;&gt;")</f>
        <v>0</v>
      </c>
      <c r="GN15" s="1017">
        <f t="shared" ref="GN15" si="68">GO15+GP15</f>
        <v>0</v>
      </c>
      <c r="GO15" s="1018"/>
      <c r="GP15" s="1018"/>
      <c r="GQ15" s="1017">
        <f>SUM(GR15:GT15)</f>
        <v>0</v>
      </c>
      <c r="GR15" s="214"/>
      <c r="GS15" s="214"/>
      <c r="GT15" s="214"/>
      <c r="GU15" s="227" t="str">
        <f>別紙１④!S266</f>
        <v>［ネットワーク化・統合等により実現する農業生産活動等の継続のための取組］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v>
      </c>
      <c r="GV15" s="226">
        <f>別紙１④!J268</f>
        <v>11</v>
      </c>
      <c r="GW15" s="1035"/>
      <c r="GX15" s="1006">
        <f t="shared" ref="GX15" si="69">IF(GY15&gt;0,1,0)</f>
        <v>0</v>
      </c>
      <c r="GY15" s="224">
        <f>別紙１④!B110+別紙１④!D110+別紙１④!F110+別紙１④!I110</f>
        <v>0</v>
      </c>
      <c r="GZ15" s="224">
        <f>別紙１④!P110</f>
        <v>0</v>
      </c>
      <c r="HA15" s="1042"/>
      <c r="HB15" s="227" t="str">
        <f>別紙１④!S270</f>
        <v>[スマート農業による作業の省力化・効率化を図る取組]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v>
      </c>
      <c r="HC15" s="226">
        <f>別紙１④!J272</f>
        <v>11</v>
      </c>
      <c r="HD15" s="1035"/>
      <c r="HE15" s="1006">
        <f t="shared" ref="HE15" si="70">IF(HF15&gt;0,1,0)</f>
        <v>1</v>
      </c>
      <c r="HF15" s="224">
        <f>別紙１④!I110+別紙１④!K110+別紙１④!M110+別紙１④!P110</f>
        <v>5000</v>
      </c>
      <c r="HG15" s="224">
        <f>別紙１④!W110</f>
        <v>0</v>
      </c>
      <c r="HH15" s="1042"/>
      <c r="HI15" s="227">
        <f>別紙１④!Z270</f>
        <v>0</v>
      </c>
      <c r="HJ15" s="226">
        <f>別紙１④!Q272</f>
        <v>0</v>
      </c>
      <c r="HK15" s="1035"/>
      <c r="HL15" s="230" t="str">
        <f>IF(別紙２①!G6="〇",1,"")</f>
        <v/>
      </c>
      <c r="HM15" s="230" t="str">
        <f>IF(別紙２①!G8="〇",1,"")</f>
        <v/>
      </c>
      <c r="HN15" s="999">
        <f>DP15+EO15+EU15+FJ15+GJ15+GZ15+HG15</f>
        <v>394847</v>
      </c>
      <c r="HO15" s="999">
        <f>DQ15+EP15+EV15+FK15+GK15+HA15+HH15</f>
        <v>0</v>
      </c>
      <c r="HP15" s="999">
        <f t="shared" ref="HP15" si="71">HN15-HR15</f>
        <v>194847</v>
      </c>
      <c r="HQ15" s="1000">
        <f t="shared" ref="HQ15" si="72">HP15/HN15</f>
        <v>0.49347468766382929</v>
      </c>
      <c r="HR15" s="220">
        <f>別紙１④!M241</f>
        <v>200000</v>
      </c>
      <c r="HS15" s="997"/>
      <c r="HT15" s="999">
        <f>HN15+HS15</f>
        <v>394847</v>
      </c>
      <c r="HU15" s="997"/>
      <c r="HV15" s="999">
        <f>HW15+HX15+HY15+HZ15+IA15+IB15+IC15+ID15+IE15+IF15+IG15+IH15+II15+IJ15</f>
        <v>4000000</v>
      </c>
      <c r="HW15" s="999">
        <f>別紙１④!R205</f>
        <v>300000</v>
      </c>
      <c r="HX15" s="999">
        <f>別紙１④!R206</f>
        <v>30000</v>
      </c>
      <c r="HY15" s="1022">
        <f>別紙１④!R211</f>
        <v>1000000</v>
      </c>
      <c r="HZ15" s="1022">
        <f>別紙１④!R213</f>
        <v>800000</v>
      </c>
      <c r="IA15" s="999">
        <f>別紙１④!R215</f>
        <v>500000</v>
      </c>
      <c r="IB15" s="999">
        <f>別紙１④!R216</f>
        <v>500000</v>
      </c>
      <c r="IC15" s="999">
        <f>別紙１④!R217</f>
        <v>600000</v>
      </c>
      <c r="ID15" s="999">
        <f>別紙１④!R218</f>
        <v>30000</v>
      </c>
      <c r="IE15" s="999">
        <f>別紙１④!R210</f>
        <v>20000</v>
      </c>
      <c r="IF15" s="999">
        <f>別紙１④!R209</f>
        <v>100000</v>
      </c>
      <c r="IG15" s="999">
        <f>別紙１④!R207</f>
        <v>20000</v>
      </c>
      <c r="IH15" s="999">
        <f>別紙１④!R208</f>
        <v>100000</v>
      </c>
      <c r="II15" s="997"/>
      <c r="IJ15" s="997"/>
      <c r="IK15" s="997"/>
      <c r="IL15" s="995">
        <f>SUM(IN15:IV15)</f>
        <v>1</v>
      </c>
      <c r="IM15" s="231">
        <f>IF(別紙１④!A155="✓",1,"")</f>
        <v>1</v>
      </c>
      <c r="IN15" s="231">
        <f>IF(別紙１④!A157="〇",1,"")</f>
        <v>1</v>
      </c>
      <c r="IO15" s="231" t="str">
        <f>IF(別紙１④!A158="〇",1,"")</f>
        <v/>
      </c>
      <c r="IP15" s="231" t="str">
        <f>IF(別紙１④!A159="〇",1,"")</f>
        <v/>
      </c>
      <c r="IQ15" s="231" t="str">
        <f>IF(別紙１④!A160="〇",1,"")</f>
        <v/>
      </c>
      <c r="IR15" s="231" t="str">
        <f>IF(別紙１④!A161="〇",1,"")</f>
        <v/>
      </c>
      <c r="IS15" s="231" t="str">
        <f>IF(別紙１④!A162="〇",1,"")</f>
        <v/>
      </c>
      <c r="IT15" s="231" t="str">
        <f>IF(別紙１④!A163="〇",1,"")</f>
        <v/>
      </c>
      <c r="IU15" s="231" t="str">
        <f>IF(別紙１④!A164="〇",1,"")</f>
        <v/>
      </c>
      <c r="IV15" s="231" t="str">
        <f>IF(別紙１④!A165="〇",1,"")</f>
        <v/>
      </c>
      <c r="IW15" s="995">
        <f>SUM(IX15:IZ15)</f>
        <v>3</v>
      </c>
      <c r="IX15" s="217">
        <f>IF(OR(別紙１④!H169="〇",別紙１④!N169="〇",別紙１④!S169="〇"),1,"")</f>
        <v>1</v>
      </c>
      <c r="IY15" s="217">
        <f>IF(OR(別紙１④!H170="〇",別紙１④!N170="〇",別紙１④!S170="〇"),1,"")</f>
        <v>1</v>
      </c>
      <c r="IZ15" s="217">
        <f>IF(別紙１④!D171&lt;&gt;"",1,"")</f>
        <v>1</v>
      </c>
      <c r="JA15" s="995">
        <f>SUM(JB15:JK15)</f>
        <v>4</v>
      </c>
      <c r="JB15" s="217">
        <f>IF(別紙１④!A177="〇",1,"")</f>
        <v>1</v>
      </c>
      <c r="JC15" s="217" t="str">
        <f>IF(別紙１④!A178="〇",1,"")</f>
        <v/>
      </c>
      <c r="JD15" s="217" t="str">
        <f>IF(別紙１④!A179="〇",1,"")</f>
        <v/>
      </c>
      <c r="JE15" s="217">
        <f>IF(別紙１④!A180="〇",1,"")</f>
        <v>1</v>
      </c>
      <c r="JF15" s="217" t="str">
        <f>IF(別紙１④!A181="〇",1,"")</f>
        <v/>
      </c>
      <c r="JG15" s="217" t="str">
        <f>IF(別紙１④!A182="〇",1,"")</f>
        <v/>
      </c>
      <c r="JH15" s="217">
        <f>IF(別紙１④!A183="〇",1,"")</f>
        <v>1</v>
      </c>
      <c r="JI15" s="217" t="str">
        <f>IF(別紙１④!A184="〇",1,"")</f>
        <v/>
      </c>
      <c r="JJ15" s="217">
        <f>IF(別紙１④!A185="〇",1,"")</f>
        <v>1</v>
      </c>
      <c r="JK15" s="217" t="str">
        <f>IF(別紙１④!A186="〇",1,"")</f>
        <v/>
      </c>
      <c r="JL15" s="995">
        <f t="shared" ref="JL15" si="73">SUM(JM15:JP15)</f>
        <v>2</v>
      </c>
      <c r="JM15" s="217">
        <f>IF(別紙１④!B130="〇",1,"")</f>
        <v>1</v>
      </c>
      <c r="JN15" s="217">
        <f>IF(別紙１④!B131="〇",1,"")</f>
        <v>1</v>
      </c>
      <c r="JO15" s="217" t="str">
        <f>IF(別紙１④!B132="〇",1,"")</f>
        <v/>
      </c>
      <c r="JP15" s="217" t="str">
        <f>IF(別紙１④!B133="〇",1,"")</f>
        <v/>
      </c>
      <c r="JQ15" s="217" t="str">
        <f>別紙１④!D134&amp;""</f>
        <v xml:space="preserve">例)農業生産活動の継続に向けた集落機能強化
</v>
      </c>
      <c r="JR15" s="994">
        <f>SUM(JS15:KB15)</f>
        <v>2</v>
      </c>
      <c r="JS15" s="217">
        <f>IF(別紙１④!B139="〇",1,"")</f>
        <v>1</v>
      </c>
      <c r="JT15" s="217" t="str">
        <f>IF(別紙１④!B140="〇",1,"")</f>
        <v/>
      </c>
      <c r="JU15" s="217" t="str">
        <f>IF(別紙１④!B141="〇",1,"")</f>
        <v/>
      </c>
      <c r="JV15" s="217" t="str">
        <f>IF(別紙１④!B142="〇",1,"")</f>
        <v/>
      </c>
      <c r="JW15" s="217" t="str">
        <f>IF(別紙１④!B143="〇",1,"")</f>
        <v/>
      </c>
      <c r="JX15" s="217" t="str">
        <f>IF(別紙１④!B144="〇",1,"")</f>
        <v/>
      </c>
      <c r="JY15" s="217" t="str">
        <f>IF(別紙１④!B145="〇",1,"")</f>
        <v/>
      </c>
      <c r="JZ15" s="217">
        <f>IF(別紙１④!B146="〇",1,"")</f>
        <v>1</v>
      </c>
      <c r="KA15" s="217" t="str">
        <f>IF(別紙１④!B147="〇",1,"")</f>
        <v/>
      </c>
      <c r="KB15" s="217" t="str">
        <f>IF(別紙１④!B148="〇",1,"")</f>
        <v/>
      </c>
      <c r="KC15" s="217" t="str">
        <f>別紙１④!N149&amp;""</f>
        <v/>
      </c>
      <c r="KD15" s="1043"/>
      <c r="KE15" s="220">
        <f>IF('別紙２②（ネットワーク化活動計画）'!B17="○",1,"")</f>
        <v>1</v>
      </c>
      <c r="KF15" s="217">
        <f>IF('別紙２②（ネットワーク化活動計画）'!B19="○",1,"")</f>
        <v>1</v>
      </c>
      <c r="KG15" s="217">
        <f>IF('別紙２②（ネットワーク化活動計画）'!B21="○",1,"")</f>
        <v>1</v>
      </c>
      <c r="KH15" s="812" t="str">
        <f>'別紙２③（ネットワーク化）'!$B$6&amp;""</f>
        <v>農林地域集落協定ネットワーク協議会</v>
      </c>
      <c r="KI15" s="220">
        <f>COUNTIFS('別紙２③（ネットワーク化）'!$B$11:$B$14,"&lt;&gt;")</f>
        <v>3</v>
      </c>
      <c r="KJ15" s="894">
        <f>'別紙２③（ネットワーク化）'!$F$15</f>
        <v>400.35999999999996</v>
      </c>
      <c r="KK15" s="220">
        <f>IF('別紙２③（ネットワーク化）'!$B$23="○",1,"")</f>
        <v>1</v>
      </c>
      <c r="KL15" s="220">
        <f>IF('別紙２③（ネットワーク化）'!$B$21="○",1,"")</f>
        <v>1</v>
      </c>
      <c r="KM15" s="220" t="str">
        <f>IF('別紙２③（ネットワーク化）'!$B$22="○",1,"")</f>
        <v/>
      </c>
      <c r="KN15" s="220">
        <f>IF('別紙２③（ネットワーク化）'!$B$23="○",1,"")</f>
        <v>1</v>
      </c>
      <c r="KO15" s="220" t="str">
        <f>IF('別紙２③（ネットワーク化）'!$H$20="○",1,"")</f>
        <v/>
      </c>
      <c r="KP15" s="220">
        <f>IF('別紙２③（ネットワーク化）'!$H$21="○",1,"")</f>
        <v>1</v>
      </c>
      <c r="KQ15" s="220" t="str">
        <f>IF('別紙２③（ネットワーク化）'!$H$22="○",1,"")</f>
        <v/>
      </c>
      <c r="KR15" s="220" t="str">
        <f>'別紙２③（ネットワーク化）'!J23&amp;""</f>
        <v/>
      </c>
      <c r="KS15" s="220">
        <f>IF('別紙２③（ネットワーク化）'!$B$29="○",1,"")</f>
        <v>1</v>
      </c>
      <c r="KT15" s="220" t="str">
        <f>IF('別紙２③（ネットワーク化）'!$B$31="○",1,"")</f>
        <v/>
      </c>
      <c r="KU15" s="220" t="str">
        <f>IF('別紙２③（ネットワーク化）'!$B$32="○",1,"")</f>
        <v/>
      </c>
      <c r="KV15" s="220" t="str">
        <f>IF('別紙２③（ネットワーク化）'!$B$33="○",1,"")</f>
        <v/>
      </c>
      <c r="KW15" s="220">
        <f>IF('別紙２③（ネットワーク化）'!$B$34="○",1,"")</f>
        <v>1</v>
      </c>
      <c r="KX15" s="220">
        <f>IF('別紙２③（ネットワーク化）'!$H$29="○",1,"")</f>
        <v>1</v>
      </c>
      <c r="KY15" s="220">
        <f>IF('別紙２③（ネットワーク化）'!$H$30="○",1,"")</f>
        <v>1</v>
      </c>
      <c r="KZ15" s="220">
        <f>IF('別紙２③（ネットワーク化）'!$H$31="○",1,"")</f>
        <v>1</v>
      </c>
      <c r="LA15" s="220" t="str">
        <f>IF('別紙２③（ネットワーク化）'!$H$32="○",1,"")</f>
        <v/>
      </c>
      <c r="LB15" s="220" t="str">
        <f>IF('別紙２③（ネットワーク化）'!$H$33="○",1,"")</f>
        <v/>
      </c>
      <c r="LC15" s="226" t="str">
        <f>'別紙２③（ネットワーク化）'!J34&amp;""</f>
        <v/>
      </c>
      <c r="LD15" s="812">
        <f>IF('別紙２③（ネットワーク化）'!$B$38="○",1,"")</f>
        <v>1</v>
      </c>
      <c r="LE15" s="812">
        <f>IF('別紙２③（ネットワーク化）'!$B$39="○",1,"")</f>
        <v>1</v>
      </c>
      <c r="LF15" s="812" t="str">
        <f>IF('別紙２③（ネットワーク化）'!$G$38="○",1,"")</f>
        <v/>
      </c>
      <c r="LG15" s="812" t="str">
        <f>IF('別紙２③（ネットワーク化）'!$G$39="○",1,"")</f>
        <v/>
      </c>
      <c r="LH15" s="220" t="str">
        <f>'別紙２③（ネットワーク化）'!J39&amp;""</f>
        <v/>
      </c>
      <c r="LI15" s="997"/>
      <c r="LJ15" s="220" t="str">
        <f>IF('別紙２③（ネットワーク化）'!$B$65="○",1,"")</f>
        <v/>
      </c>
      <c r="LK15" s="220">
        <f>IF('別紙２③（ネットワーク化）'!$B$66="○",1,"")</f>
        <v>1</v>
      </c>
      <c r="LL15" s="220" t="str">
        <f>IF('別紙２③（ネットワーク化）'!$B$67="○",1,"")</f>
        <v/>
      </c>
      <c r="LM15" s="220" t="str">
        <f>IF('別紙２③（ネットワーク化）'!$B$68="○",1,"")</f>
        <v/>
      </c>
      <c r="LN15" s="220" t="str">
        <f>IF('別紙２③（ネットワーク化）'!$B$69="○",1,"")</f>
        <v/>
      </c>
      <c r="LO15" s="220" t="str">
        <f>IF('別紙２③（ネットワーク化）'!$B$70="○",1,"")</f>
        <v/>
      </c>
      <c r="LP15" s="220" t="str">
        <f>'別紙２③（ネットワーク化）'!F70&amp;""</f>
        <v/>
      </c>
      <c r="LQ15" s="220" t="str">
        <f>'別紙２④（統合）'!$B$6&amp;""</f>
        <v>農林地域広域集落協定</v>
      </c>
      <c r="LR15" s="812">
        <f>COUNTIFS('別紙２④（統合）'!$B$11:$B$14,"&lt;&gt;")</f>
        <v>3</v>
      </c>
      <c r="LS15" s="894">
        <f>'別紙２④（統合）'!$F$15</f>
        <v>397.65999999999997</v>
      </c>
      <c r="LT15" s="220" t="str">
        <f>IF('別紙２④（統合）'!$B$20="○",1,"")</f>
        <v/>
      </c>
      <c r="LU15" s="220">
        <f>IF('別紙２④（統合）'!$B$21="○",1,"")</f>
        <v>1</v>
      </c>
      <c r="LV15" s="220" t="str">
        <f>IF('別紙２④（統合）'!$B$22="○",1,"")</f>
        <v/>
      </c>
      <c r="LW15" s="220">
        <f>IF('別紙２④（統合）'!$B$23="○",1,"")</f>
        <v>1</v>
      </c>
      <c r="LX15" s="220" t="str">
        <f>IF('別紙２④（統合）'!$H$20="○",1,"")</f>
        <v/>
      </c>
      <c r="LY15" s="220" t="str">
        <f>IF('別紙２④（統合）'!$H$21="○",1,"")</f>
        <v/>
      </c>
      <c r="LZ15" s="220">
        <f>IF('別紙２④（統合）'!$H$22="○",1,"")</f>
        <v>1</v>
      </c>
      <c r="MA15" s="220" t="str">
        <f>'別紙２④（統合）'!$J$23&amp;""</f>
        <v>農作業機械の老朽化及びオペレーターの不足</v>
      </c>
      <c r="MB15" s="220">
        <f>IF('別紙２④（統合）'!$B$29="○",1,"")</f>
        <v>1</v>
      </c>
      <c r="MC15" s="220" t="str">
        <f>IF('別紙２④（統合）'!$B$30="○",1,"")</f>
        <v/>
      </c>
      <c r="MD15" s="220">
        <f>IF('別紙２④（統合）'!$B$31="○",1,"")</f>
        <v>1</v>
      </c>
      <c r="ME15" s="220">
        <f>IF('別紙２④（統合）'!$B$32="○",1,"")</f>
        <v>1</v>
      </c>
      <c r="MF15" s="220">
        <f>IF('別紙２④（統合）'!$B$33="○",1,"")</f>
        <v>1</v>
      </c>
      <c r="MG15" s="220" t="str">
        <f>IF('別紙２④（統合）'!$H$29="○",1,"")</f>
        <v/>
      </c>
      <c r="MH15" s="220" t="str">
        <f>IF('別紙２④（統合）'!$H$30="○",1,"")</f>
        <v/>
      </c>
      <c r="MI15" s="220" t="str">
        <f>IF('別紙２④（統合）'!$H$31="○",1,"")</f>
        <v/>
      </c>
      <c r="MJ15" s="220">
        <f>IF('別紙２④（統合）'!$H$32="○",1,"")</f>
        <v>1</v>
      </c>
      <c r="MK15" s="220">
        <f>IF('別紙２④（統合）'!$H$33="○",1,"")</f>
        <v>1</v>
      </c>
      <c r="ML15" s="220" t="str">
        <f>IF('別紙２④（統合）'!$H$34="○",1,"")</f>
        <v/>
      </c>
      <c r="MM15" s="220" t="str">
        <f>'別紙２④（統合）'!$J$34&amp;""</f>
        <v>農作業機械のオペレーターの確保</v>
      </c>
      <c r="MN15" s="997"/>
      <c r="MO15" s="818">
        <f>MP15+MZ15</f>
        <v>0</v>
      </c>
      <c r="MP15" s="818">
        <f>SUM(MQ15:MY15)</f>
        <v>0</v>
      </c>
      <c r="MQ15" s="1023"/>
      <c r="MR15" s="1023"/>
      <c r="MS15" s="1023"/>
      <c r="MT15" s="1023"/>
      <c r="MU15" s="1023"/>
      <c r="MV15" s="1023"/>
      <c r="MW15" s="1023"/>
      <c r="MX15" s="1023"/>
      <c r="MY15" s="1023"/>
      <c r="MZ15" s="818">
        <f>SUM(NA15:NI15)</f>
        <v>0</v>
      </c>
      <c r="NA15" s="1023"/>
      <c r="NB15" s="1023"/>
      <c r="NC15" s="1023"/>
      <c r="ND15" s="1023"/>
      <c r="NE15" s="1023"/>
      <c r="NF15" s="1023"/>
      <c r="NG15" s="1023"/>
      <c r="NH15" s="1023"/>
      <c r="NI15" s="1023"/>
      <c r="NJ15" s="818">
        <f>NK15+NL15</f>
        <v>7</v>
      </c>
      <c r="NK15" s="994">
        <f>R15</f>
        <v>2</v>
      </c>
      <c r="NL15" s="217">
        <f>'別紙２⑤（多様な組織等の参画）'!G22</f>
        <v>5</v>
      </c>
      <c r="NM15" s="220">
        <f>IF('別紙２⑤（多様な組織等の参画）'!$B$31="○",1,"")</f>
        <v>1</v>
      </c>
      <c r="NN15" s="220">
        <f>IF('別紙２⑤（多様な組織等の参画）'!$B$32="○",1,"")</f>
        <v>1</v>
      </c>
      <c r="NO15" s="220" t="str">
        <f>IF('別紙２⑤（多様な組織等の参画）'!$B$33="○",1,"")</f>
        <v/>
      </c>
      <c r="NP15" s="220" t="str">
        <f>IF('別紙２⑤（多様な組織等の参画）'!$H$31="○",1,"")</f>
        <v/>
      </c>
      <c r="NQ15" s="220">
        <f>IF('別紙２⑤（多様な組織等の参画）'!$H$32="○",1,"")</f>
        <v>1</v>
      </c>
      <c r="NR15" s="220" t="str">
        <f>'別紙２⑤（多様な組織等の参画）'!$J$33&amp;""</f>
        <v>棚田の荒廃</v>
      </c>
      <c r="NS15" s="220">
        <f>IF('別紙２⑤（多様な組織等の参画）'!$B$39="○",1,"")</f>
        <v>1</v>
      </c>
      <c r="NT15" s="220">
        <f>IF('別紙２⑤（多様な組織等の参画）'!$B$40="○",1,"")</f>
        <v>1</v>
      </c>
      <c r="NU15" s="220" t="str">
        <f>IF('別紙２⑤（多様な組織等の参画）'!$B$41="○",1,"")</f>
        <v/>
      </c>
      <c r="NV15" s="220">
        <f>IF('別紙２⑤（多様な組織等の参画）'!$B$42="○",1,"")</f>
        <v>1</v>
      </c>
      <c r="NW15" s="220" t="str">
        <f>IF('別紙２⑤（多様な組織等の参画）'!$B$43="○",1,"")</f>
        <v/>
      </c>
      <c r="NX15" s="220" t="str">
        <f>IF('別紙２⑤（多様な組織等の参画）'!$H$39="○",1,"")</f>
        <v/>
      </c>
      <c r="NY15" s="220">
        <f>IF('別紙２⑤（多様な組織等の参画）'!$H$40="○",1,"")</f>
        <v>1</v>
      </c>
      <c r="NZ15" s="220">
        <f>IF('別紙２⑤（多様な組織等の参画）'!$H$41="○",1,"")</f>
        <v>1</v>
      </c>
      <c r="OA15" s="220" t="str">
        <f>'別紙２⑤（多様な組織等の参画）'!$J$42&amp;""</f>
        <v>棚田資源を活かした振興活動</v>
      </c>
      <c r="OB15" s="1023"/>
    </row>
  </sheetData>
  <autoFilter ref="A14:AD15" xr:uid="{373FAE32-4EDE-4F28-A035-28BF5010284F}"/>
  <dataConsolidate/>
  <mergeCells count="450">
    <mergeCell ref="MY9:MY12"/>
    <mergeCell ref="NI9:NI12"/>
    <mergeCell ref="KD4:OA4"/>
    <mergeCell ref="OB4:OB12"/>
    <mergeCell ref="A5:A12"/>
    <mergeCell ref="B5:B12"/>
    <mergeCell ref="C5:C12"/>
    <mergeCell ref="D5:D12"/>
    <mergeCell ref="E5:E12"/>
    <mergeCell ref="G5:G12"/>
    <mergeCell ref="H5:H12"/>
    <mergeCell ref="I5:I12"/>
    <mergeCell ref="A4:J4"/>
    <mergeCell ref="K4:AD4"/>
    <mergeCell ref="EW4:HK4"/>
    <mergeCell ref="HL4:IK4"/>
    <mergeCell ref="IL4:KC4"/>
    <mergeCell ref="JB7:JB12"/>
    <mergeCell ref="JC7:JC12"/>
    <mergeCell ref="JD7:JD12"/>
    <mergeCell ref="JE7:JE12"/>
    <mergeCell ref="JF7:JF12"/>
    <mergeCell ref="JG7:JG12"/>
    <mergeCell ref="JH7:JH12"/>
    <mergeCell ref="J5:J12"/>
    <mergeCell ref="K5:K12"/>
    <mergeCell ref="AE5:AE12"/>
    <mergeCell ref="AF5:AF12"/>
    <mergeCell ref="S6:S12"/>
    <mergeCell ref="T6:T12"/>
    <mergeCell ref="U6:U12"/>
    <mergeCell ref="V6:V12"/>
    <mergeCell ref="F6:F12"/>
    <mergeCell ref="M6:M12"/>
    <mergeCell ref="N6:N12"/>
    <mergeCell ref="O6:O12"/>
    <mergeCell ref="P6:P12"/>
    <mergeCell ref="Q6:Q12"/>
    <mergeCell ref="R6:R12"/>
    <mergeCell ref="GX5:GZ6"/>
    <mergeCell ref="HB5:HD6"/>
    <mergeCell ref="GZ7:GZ12"/>
    <mergeCell ref="HB7:HD8"/>
    <mergeCell ref="EK5:EO6"/>
    <mergeCell ref="EW5:FE6"/>
    <mergeCell ref="FF5:FJ6"/>
    <mergeCell ref="FL5:GG6"/>
    <mergeCell ref="GH5:GM6"/>
    <mergeCell ref="GN5:GW6"/>
    <mergeCell ref="EV8:EV12"/>
    <mergeCell ref="EZ9:EZ12"/>
    <mergeCell ref="FA9:FA12"/>
    <mergeCell ref="EK7:EK12"/>
    <mergeCell ref="EL7:EL12"/>
    <mergeCell ref="EO7:EO12"/>
    <mergeCell ref="EQ7:EQ12"/>
    <mergeCell ref="GY7:GY12"/>
    <mergeCell ref="FO8:FO12"/>
    <mergeCell ref="FP8:FP12"/>
    <mergeCell ref="FQ8:FQ12"/>
    <mergeCell ref="FR8:FR12"/>
    <mergeCell ref="FS8:FS12"/>
    <mergeCell ref="EN9:EN12"/>
    <mergeCell ref="DP5:DP12"/>
    <mergeCell ref="DR5:EB5"/>
    <mergeCell ref="EC5:EG6"/>
    <mergeCell ref="EH5:EI6"/>
    <mergeCell ref="EJ5:EJ12"/>
    <mergeCell ref="W6:W12"/>
    <mergeCell ref="X6:X12"/>
    <mergeCell ref="Y6:Y12"/>
    <mergeCell ref="Z6:Z12"/>
    <mergeCell ref="AA6:AA12"/>
    <mergeCell ref="AB6:AB12"/>
    <mergeCell ref="EC7:EC12"/>
    <mergeCell ref="AC6:AC12"/>
    <mergeCell ref="AD6:AD12"/>
    <mergeCell ref="DQ6:DQ12"/>
    <mergeCell ref="DR6:DR12"/>
    <mergeCell ref="DS6:DX7"/>
    <mergeCell ref="DY6:EB7"/>
    <mergeCell ref="AP8:AP12"/>
    <mergeCell ref="AQ8:AQ12"/>
    <mergeCell ref="AR8:AR12"/>
    <mergeCell ref="AS8:AS12"/>
    <mergeCell ref="ED7:EG7"/>
    <mergeCell ref="EH7:EH12"/>
    <mergeCell ref="HS5:IK5"/>
    <mergeCell ref="IL5:JK5"/>
    <mergeCell ref="JL5:KC5"/>
    <mergeCell ref="HE5:HK6"/>
    <mergeCell ref="HL5:HM6"/>
    <mergeCell ref="HN5:HN12"/>
    <mergeCell ref="HR5:HR12"/>
    <mergeCell ref="HO6:HO12"/>
    <mergeCell ref="HP6:HP12"/>
    <mergeCell ref="JI7:JI12"/>
    <mergeCell ref="JJ7:JJ12"/>
    <mergeCell ref="JS7:JS12"/>
    <mergeCell ref="JT7:JT12"/>
    <mergeCell ref="HQ7:HQ12"/>
    <mergeCell ref="IK7:IK12"/>
    <mergeCell ref="IL7:IV7"/>
    <mergeCell ref="IW7:IW12"/>
    <mergeCell ref="IX7:IZ7"/>
    <mergeCell ref="JA7:JA12"/>
    <mergeCell ref="IP8:IP12"/>
    <mergeCell ref="IQ8:IQ12"/>
    <mergeCell ref="IR8:IR12"/>
    <mergeCell ref="II6:II12"/>
    <mergeCell ref="IJ6:IJ12"/>
    <mergeCell ref="KE6:KG6"/>
    <mergeCell ref="L7:L12"/>
    <mergeCell ref="AG7:AG12"/>
    <mergeCell ref="AN7:AN12"/>
    <mergeCell ref="AU7:AU12"/>
    <mergeCell ref="BC7:BC12"/>
    <mergeCell ref="BI7:CJ7"/>
    <mergeCell ref="CL7:DN7"/>
    <mergeCell ref="IL6:IZ6"/>
    <mergeCell ref="JA6:JK6"/>
    <mergeCell ref="JL6:JL12"/>
    <mergeCell ref="JM6:JQ6"/>
    <mergeCell ref="JR6:JR12"/>
    <mergeCell ref="JS6:KC6"/>
    <mergeCell ref="JK7:JK12"/>
    <mergeCell ref="IE6:IE12"/>
    <mergeCell ref="IF6:IF12"/>
    <mergeCell ref="IG6:IG12"/>
    <mergeCell ref="IH6:IH12"/>
    <mergeCell ref="EW7:EY8"/>
    <mergeCell ref="EZ7:FB8"/>
    <mergeCell ref="FC7:FE8"/>
    <mergeCell ref="FF7:FF12"/>
    <mergeCell ref="ES8:ET8"/>
    <mergeCell ref="GN7:GN12"/>
    <mergeCell ref="GQ7:GQ12"/>
    <mergeCell ref="GU7:GW8"/>
    <mergeCell ref="GX7:GX12"/>
    <mergeCell ref="FG7:FG12"/>
    <mergeCell ref="FJ7:FJ12"/>
    <mergeCell ref="GH7:GH12"/>
    <mergeCell ref="GI7:GI12"/>
    <mergeCell ref="GJ7:GJ12"/>
    <mergeCell ref="GL7:GL12"/>
    <mergeCell ref="FH8:FI8"/>
    <mergeCell ref="FK8:FK12"/>
    <mergeCell ref="FL8:FL12"/>
    <mergeCell ref="FM8:FM12"/>
    <mergeCell ref="FX8:FX12"/>
    <mergeCell ref="FY8:FY12"/>
    <mergeCell ref="FZ8:FZ12"/>
    <mergeCell ref="FU9:FU12"/>
    <mergeCell ref="FN8:FN12"/>
    <mergeCell ref="GW9:GW12"/>
    <mergeCell ref="HY6:HY12"/>
    <mergeCell ref="HZ6:HZ12"/>
    <mergeCell ref="IA6:IA12"/>
    <mergeCell ref="IB6:IB12"/>
    <mergeCell ref="IC6:IC12"/>
    <mergeCell ref="ID6:ID12"/>
    <mergeCell ref="HS6:HS12"/>
    <mergeCell ref="HT6:HT12"/>
    <mergeCell ref="HU6:HU12"/>
    <mergeCell ref="HV6:HV12"/>
    <mergeCell ref="LT7:MA7"/>
    <mergeCell ref="MB7:MM7"/>
    <mergeCell ref="AH8:AH12"/>
    <mergeCell ref="AI8:AI12"/>
    <mergeCell ref="AJ8:AJ12"/>
    <mergeCell ref="AK8:AK12"/>
    <mergeCell ref="AL8:AL12"/>
    <mergeCell ref="AM8:AM12"/>
    <mergeCell ref="AO8:AO12"/>
    <mergeCell ref="KH7:KH12"/>
    <mergeCell ref="KI7:KJ7"/>
    <mergeCell ref="KK7:KR7"/>
    <mergeCell ref="KS7:LC7"/>
    <mergeCell ref="LQ7:LQ12"/>
    <mergeCell ref="LR7:LS7"/>
    <mergeCell ref="KI8:KI12"/>
    <mergeCell ref="KJ8:KJ12"/>
    <mergeCell ref="KK8:KK12"/>
    <mergeCell ref="KL8:KL12"/>
    <mergeCell ref="KA7:KA12"/>
    <mergeCell ref="KB7:KB12"/>
    <mergeCell ref="KD7:KD12"/>
    <mergeCell ref="KE7:KE12"/>
    <mergeCell ref="BA8:BA12"/>
    <mergeCell ref="BB8:BB12"/>
    <mergeCell ref="BD8:BD12"/>
    <mergeCell ref="BE8:BE12"/>
    <mergeCell ref="BF8:BF12"/>
    <mergeCell ref="BG8:BG12"/>
    <mergeCell ref="AT8:AT12"/>
    <mergeCell ref="AV8:AV12"/>
    <mergeCell ref="AW8:AW12"/>
    <mergeCell ref="AX8:AX12"/>
    <mergeCell ref="AY8:AY12"/>
    <mergeCell ref="AZ8:AZ12"/>
    <mergeCell ref="BH8:BH12"/>
    <mergeCell ref="BI8:BI12"/>
    <mergeCell ref="BJ8:BJ12"/>
    <mergeCell ref="BK8:BP8"/>
    <mergeCell ref="BQ8:BQ12"/>
    <mergeCell ref="BR8:BW8"/>
    <mergeCell ref="BT9:BT12"/>
    <mergeCell ref="BU9:BU12"/>
    <mergeCell ref="BV9:BV12"/>
    <mergeCell ref="BW9:BW12"/>
    <mergeCell ref="BX8:BX12"/>
    <mergeCell ref="BY8:CE8"/>
    <mergeCell ref="CF8:CF12"/>
    <mergeCell ref="CG8:CK8"/>
    <mergeCell ref="CL8:CL12"/>
    <mergeCell ref="CM8:CM12"/>
    <mergeCell ref="BY9:BY12"/>
    <mergeCell ref="BZ9:BZ12"/>
    <mergeCell ref="CA9:CA12"/>
    <mergeCell ref="CB9:CB12"/>
    <mergeCell ref="CJ9:CJ12"/>
    <mergeCell ref="CK9:CK12"/>
    <mergeCell ref="CC9:CC12"/>
    <mergeCell ref="CD9:CD12"/>
    <mergeCell ref="CE9:CE12"/>
    <mergeCell ref="CG9:CG12"/>
    <mergeCell ref="CH9:CH12"/>
    <mergeCell ref="CI9:CI12"/>
    <mergeCell ref="DS8:DS12"/>
    <mergeCell ref="DX8:DX12"/>
    <mergeCell ref="DY8:DY12"/>
    <mergeCell ref="DZ8:DZ12"/>
    <mergeCell ref="DL9:DL12"/>
    <mergeCell ref="DM9:DM12"/>
    <mergeCell ref="DN9:DN12"/>
    <mergeCell ref="DO9:DO12"/>
    <mergeCell ref="CN8:CN12"/>
    <mergeCell ref="CO8:CT8"/>
    <mergeCell ref="CU8:CU12"/>
    <mergeCell ref="CV8:DA8"/>
    <mergeCell ref="DB8:DB12"/>
    <mergeCell ref="DC8:DI8"/>
    <mergeCell ref="CS9:CS12"/>
    <mergeCell ref="CT9:CT12"/>
    <mergeCell ref="CV9:CV12"/>
    <mergeCell ref="CW9:CW12"/>
    <mergeCell ref="CO9:CO12"/>
    <mergeCell ref="CP9:CP12"/>
    <mergeCell ref="CQ9:CQ12"/>
    <mergeCell ref="CR9:CR12"/>
    <mergeCell ref="DE9:DE12"/>
    <mergeCell ref="DF9:DF12"/>
    <mergeCell ref="IS8:IS12"/>
    <mergeCell ref="IT8:IT12"/>
    <mergeCell ref="IU8:IU12"/>
    <mergeCell ref="IV8:IV12"/>
    <mergeCell ref="IX8:IX12"/>
    <mergeCell ref="IY8:IY12"/>
    <mergeCell ref="HA8:HA12"/>
    <mergeCell ref="HH8:HH12"/>
    <mergeCell ref="IL8:IL12"/>
    <mergeCell ref="IM8:IM12"/>
    <mergeCell ref="IN8:IN12"/>
    <mergeCell ref="IO8:IO12"/>
    <mergeCell ref="HD9:HD12"/>
    <mergeCell ref="HI9:HI12"/>
    <mergeCell ref="HJ9:HJ12"/>
    <mergeCell ref="HK9:HK12"/>
    <mergeCell ref="HE7:HE12"/>
    <mergeCell ref="HF7:HF12"/>
    <mergeCell ref="HG7:HG12"/>
    <mergeCell ref="HI7:HK8"/>
    <mergeCell ref="HL7:HL12"/>
    <mergeCell ref="HM7:HM12"/>
    <mergeCell ref="HW6:HW12"/>
    <mergeCell ref="HX6:HX12"/>
    <mergeCell ref="JQ8:JQ12"/>
    <mergeCell ref="IZ8:IZ12"/>
    <mergeCell ref="JM7:JM12"/>
    <mergeCell ref="JN7:JN12"/>
    <mergeCell ref="JO7:JO12"/>
    <mergeCell ref="JP7:JP12"/>
    <mergeCell ref="KT8:KT12"/>
    <mergeCell ref="KU8:KU12"/>
    <mergeCell ref="KV8:KV12"/>
    <mergeCell ref="KF7:KF12"/>
    <mergeCell ref="KG7:KG12"/>
    <mergeCell ref="KC8:KC12"/>
    <mergeCell ref="JU7:JU12"/>
    <mergeCell ref="JV7:JV12"/>
    <mergeCell ref="JW7:JW12"/>
    <mergeCell ref="JX7:JX12"/>
    <mergeCell ref="JY7:JY12"/>
    <mergeCell ref="JZ7:JZ12"/>
    <mergeCell ref="KW8:KW12"/>
    <mergeCell ref="KX8:KX12"/>
    <mergeCell ref="KY8:KY12"/>
    <mergeCell ref="KM8:KM12"/>
    <mergeCell ref="KN8:KN12"/>
    <mergeCell ref="KO8:KO12"/>
    <mergeCell ref="KP8:KP12"/>
    <mergeCell ref="KQ8:KQ12"/>
    <mergeCell ref="KS8:KS12"/>
    <mergeCell ref="KR9:KR12"/>
    <mergeCell ref="LG8:LG12"/>
    <mergeCell ref="LI8:LI12"/>
    <mergeCell ref="LJ8:LJ12"/>
    <mergeCell ref="LK8:LK12"/>
    <mergeCell ref="LL8:LL12"/>
    <mergeCell ref="LM8:LM12"/>
    <mergeCell ref="LH9:LH12"/>
    <mergeCell ref="KZ8:KZ12"/>
    <mergeCell ref="LA8:LA12"/>
    <mergeCell ref="LB8:LB12"/>
    <mergeCell ref="LD8:LD12"/>
    <mergeCell ref="LE8:LE12"/>
    <mergeCell ref="LF8:LF12"/>
    <mergeCell ref="LC9:LC12"/>
    <mergeCell ref="LV8:LV12"/>
    <mergeCell ref="LW8:LW12"/>
    <mergeCell ref="LX8:LX12"/>
    <mergeCell ref="LY8:LY12"/>
    <mergeCell ref="LZ8:LZ12"/>
    <mergeCell ref="MB8:MB12"/>
    <mergeCell ref="MA9:MA12"/>
    <mergeCell ref="LN8:LN12"/>
    <mergeCell ref="LO8:LO12"/>
    <mergeCell ref="LR8:LR12"/>
    <mergeCell ref="LS8:LS12"/>
    <mergeCell ref="LT8:LT12"/>
    <mergeCell ref="LU8:LU12"/>
    <mergeCell ref="LP9:LP12"/>
    <mergeCell ref="MI8:MI12"/>
    <mergeCell ref="MJ8:MJ12"/>
    <mergeCell ref="MK8:MK12"/>
    <mergeCell ref="ML8:ML12"/>
    <mergeCell ref="MN8:MN12"/>
    <mergeCell ref="MO8:MO12"/>
    <mergeCell ref="MM9:MM12"/>
    <mergeCell ref="MC8:MC12"/>
    <mergeCell ref="MD8:MD12"/>
    <mergeCell ref="ME8:ME12"/>
    <mergeCell ref="MF8:MF12"/>
    <mergeCell ref="MG8:MG12"/>
    <mergeCell ref="MH8:MH12"/>
    <mergeCell ref="NY8:NY12"/>
    <mergeCell ref="NZ8:NZ12"/>
    <mergeCell ref="BK9:BK12"/>
    <mergeCell ref="BL9:BL12"/>
    <mergeCell ref="BM9:BM12"/>
    <mergeCell ref="BN9:BN12"/>
    <mergeCell ref="BO9:BO12"/>
    <mergeCell ref="BP9:BP12"/>
    <mergeCell ref="BR9:BR12"/>
    <mergeCell ref="BS9:BS12"/>
    <mergeCell ref="NS8:NS12"/>
    <mergeCell ref="NT8:NT12"/>
    <mergeCell ref="NU8:NU12"/>
    <mergeCell ref="NV8:NV12"/>
    <mergeCell ref="NW8:NW12"/>
    <mergeCell ref="NX8:NX12"/>
    <mergeCell ref="NJ8:NJ12"/>
    <mergeCell ref="NM8:NM12"/>
    <mergeCell ref="NN8:NN12"/>
    <mergeCell ref="NO8:NO12"/>
    <mergeCell ref="NP8:NP12"/>
    <mergeCell ref="NQ8:NQ12"/>
    <mergeCell ref="NK9:NK12"/>
    <mergeCell ref="NL9:NL12"/>
    <mergeCell ref="DG9:DG12"/>
    <mergeCell ref="DH9:DH12"/>
    <mergeCell ref="DI9:DI12"/>
    <mergeCell ref="DK9:DK12"/>
    <mergeCell ref="CX9:CX12"/>
    <mergeCell ref="CY9:CY12"/>
    <mergeCell ref="CZ9:CZ12"/>
    <mergeCell ref="DA9:DA12"/>
    <mergeCell ref="DC9:DC12"/>
    <mergeCell ref="DD9:DD12"/>
    <mergeCell ref="DJ8:DJ12"/>
    <mergeCell ref="DK8:DO8"/>
    <mergeCell ref="ES9:ES12"/>
    <mergeCell ref="ET9:ET12"/>
    <mergeCell ref="EW9:EW12"/>
    <mergeCell ref="EX9:EX12"/>
    <mergeCell ref="EY9:EY12"/>
    <mergeCell ref="DT9:DT12"/>
    <mergeCell ref="DU9:DU12"/>
    <mergeCell ref="DV9:DV12"/>
    <mergeCell ref="EA8:EA12"/>
    <mergeCell ref="EB8:EB12"/>
    <mergeCell ref="ED8:ED12"/>
    <mergeCell ref="EE8:EG8"/>
    <mergeCell ref="EE9:EE12"/>
    <mergeCell ref="EF9:EF12"/>
    <mergeCell ref="EG9:EG12"/>
    <mergeCell ref="ER7:ER12"/>
    <mergeCell ref="EU7:EU12"/>
    <mergeCell ref="EI8:EI12"/>
    <mergeCell ref="EM8:EN8"/>
    <mergeCell ref="EP8:EP12"/>
    <mergeCell ref="EM9:EM12"/>
    <mergeCell ref="HB9:HB12"/>
    <mergeCell ref="HC9:HC12"/>
    <mergeCell ref="FB9:FB12"/>
    <mergeCell ref="FC9:FC12"/>
    <mergeCell ref="FD9:FD12"/>
    <mergeCell ref="FE9:FE12"/>
    <mergeCell ref="FH9:FH12"/>
    <mergeCell ref="FI9:FI12"/>
    <mergeCell ref="GK8:GK12"/>
    <mergeCell ref="GO8:GO12"/>
    <mergeCell ref="GP8:GP12"/>
    <mergeCell ref="GR8:GR12"/>
    <mergeCell ref="GS8:GS12"/>
    <mergeCell ref="GT8:GT12"/>
    <mergeCell ref="GA8:GA12"/>
    <mergeCell ref="GB8:GB12"/>
    <mergeCell ref="GC8:GC12"/>
    <mergeCell ref="GD8:GD12"/>
    <mergeCell ref="GE8:GE12"/>
    <mergeCell ref="GF8:GF12"/>
    <mergeCell ref="FT8:FT12"/>
    <mergeCell ref="FV8:FV12"/>
    <mergeCell ref="FW8:FW12"/>
    <mergeCell ref="GM7:GM12"/>
    <mergeCell ref="NR9:NR12"/>
    <mergeCell ref="OA9:OA12"/>
    <mergeCell ref="DW10:DW12"/>
    <mergeCell ref="NC9:NC12"/>
    <mergeCell ref="ND9:ND12"/>
    <mergeCell ref="NE9:NE12"/>
    <mergeCell ref="NF9:NF12"/>
    <mergeCell ref="NG9:NG12"/>
    <mergeCell ref="NH9:NH12"/>
    <mergeCell ref="MV9:MV12"/>
    <mergeCell ref="MW9:MW12"/>
    <mergeCell ref="MX9:MX12"/>
    <mergeCell ref="MZ9:MZ12"/>
    <mergeCell ref="NA9:NA12"/>
    <mergeCell ref="NB9:NB12"/>
    <mergeCell ref="MP9:MP12"/>
    <mergeCell ref="MQ9:MQ12"/>
    <mergeCell ref="MR9:MR12"/>
    <mergeCell ref="MS9:MS12"/>
    <mergeCell ref="MT9:MT12"/>
    <mergeCell ref="MU9:MU12"/>
    <mergeCell ref="GG9:GG12"/>
    <mergeCell ref="GU9:GU12"/>
    <mergeCell ref="GV9:GV12"/>
  </mergeCells>
  <phoneticPr fontId="3"/>
  <conditionalFormatting sqref="T2">
    <cfRule type="cellIs" dxfId="3" priority="3" operator="notEqual">
      <formula>$U$2+$V$2+$W$2+$X$2+$Y$2+$Z$2+$AA$2+$AB$2+$AC$2+$AD$2</formula>
    </cfRule>
  </conditionalFormatting>
  <conditionalFormatting sqref="K2">
    <cfRule type="cellIs" dxfId="2" priority="4" operator="notEqual">
      <formula>$M$2+#REF!+#REF!+#REF!+#REF!+#REF!+#REF!+#REF!+$P$2+$Q$2+$R$2+$S$2</formula>
    </cfRule>
  </conditionalFormatting>
  <conditionalFormatting sqref="AF2:BH2">
    <cfRule type="cellIs" dxfId="1" priority="2" operator="notEqual">
      <formula>BI2+CM2</formula>
    </cfRule>
  </conditionalFormatting>
  <conditionalFormatting sqref="KD2">
    <cfRule type="cellIs" dxfId="0" priority="1" operator="notEqual">
      <formula>$G$2</formula>
    </cfRule>
  </conditionalFormatting>
  <dataValidations count="3">
    <dataValidation type="list" allowBlank="1" showInputMessage="1" showErrorMessage="1" prompt="体制整備単価協定のみ、1か2を選択" sqref="KD15" xr:uid="{0C5630D6-7CCE-48EB-B206-D9150BDA1F17}">
      <formula1>"1,2"</formula1>
    </dataValidation>
    <dataValidation type="list" allowBlank="1" showInputMessage="1" showErrorMessage="1" sqref="J15" xr:uid="{767980B3-6C5F-4C3D-9E50-A629A43672C4}">
      <formula1>"0,1,2,3"</formula1>
    </dataValidation>
    <dataValidation type="custom" allowBlank="1" showInputMessage="1" errorTitle="関数セル" error="入力不要" sqref="KD7:KD14 KE7:KG7 KE13:KG14" xr:uid="{84D9D956-4D60-4087-BEAB-61D332A04353}">
      <formula1>"IF(SUM(I11:N11)&gt;0,1,0)"</formula1>
    </dataValidation>
  </dataValidations>
  <pageMargins left="0.39370078740157483" right="0.39370078740157483" top="0.98425196850393704" bottom="0.98425196850393704" header="0.51181102362204722" footer="0.51181102362204722"/>
  <pageSetup paperSize="9" fitToHeight="0" orientation="landscape" r:id="rId1"/>
  <headerFooter alignWithMargins="0">
    <oddHeader>&amp;L&amp;18集落協定ＤＳ</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202E3-2454-481E-8588-3BD8A97D3362}">
  <sheetPr>
    <tabColor rgb="FFCCFFCC"/>
  </sheetPr>
  <dimension ref="A1:AD29"/>
  <sheetViews>
    <sheetView showGridLines="0" view="pageBreakPreview" zoomScale="90" zoomScaleNormal="90" zoomScaleSheetLayoutView="90" workbookViewId="0">
      <selection activeCell="I6" sqref="I6"/>
    </sheetView>
  </sheetViews>
  <sheetFormatPr defaultColWidth="9" defaultRowHeight="14.25"/>
  <cols>
    <col min="1" max="1" width="5.5" style="89" customWidth="1"/>
    <col min="2" max="2" width="6.375" style="89" customWidth="1"/>
    <col min="3" max="3" width="4.125" style="89" customWidth="1"/>
    <col min="4" max="4" width="43.75" style="89" customWidth="1"/>
    <col min="5" max="5" width="26.375" style="89" customWidth="1"/>
    <col min="6" max="6" width="5.5" style="89" customWidth="1"/>
    <col min="7" max="11" width="4.25" style="89" customWidth="1"/>
    <col min="12" max="17" width="2.625" style="89" customWidth="1"/>
    <col min="18" max="16384" width="9" style="89"/>
  </cols>
  <sheetData>
    <row r="1" spans="1:30" ht="27.75" customHeight="1">
      <c r="A1" s="440" t="s">
        <v>2006</v>
      </c>
      <c r="Q1" s="96"/>
      <c r="R1" s="96"/>
      <c r="AD1" s="89" t="s">
        <v>9</v>
      </c>
    </row>
    <row r="2" spans="1:30" ht="27.75" customHeight="1">
      <c r="A2" s="343"/>
      <c r="E2" s="827"/>
      <c r="Q2" s="96"/>
      <c r="R2" s="96"/>
    </row>
    <row r="3" spans="1:30" ht="27.75" customHeight="1">
      <c r="A3" s="343"/>
      <c r="E3" s="850" t="s">
        <v>2007</v>
      </c>
      <c r="Q3" s="96"/>
      <c r="R3" s="96"/>
    </row>
    <row r="4" spans="1:30" s="830" customFormat="1" ht="25.5" customHeight="1">
      <c r="A4" s="1297" t="s">
        <v>2066</v>
      </c>
      <c r="B4" s="1297"/>
      <c r="C4" s="828" t="s">
        <v>2060</v>
      </c>
      <c r="D4" s="829"/>
      <c r="E4" s="342"/>
      <c r="F4" s="89"/>
      <c r="G4" s="89"/>
    </row>
    <row r="5" spans="1:30" ht="24" customHeight="1">
      <c r="A5" s="831"/>
      <c r="B5" s="831"/>
      <c r="C5" s="831"/>
      <c r="D5" s="831"/>
      <c r="E5" s="1162" t="str">
        <f>はじめに!D5&amp;""</f>
        <v>あいうえお集落協定</v>
      </c>
    </row>
    <row r="6" spans="1:30" ht="24" customHeight="1">
      <c r="A6" s="831"/>
      <c r="B6" s="831"/>
      <c r="C6" s="831"/>
      <c r="D6" s="831"/>
      <c r="E6" s="1163" t="str">
        <f>はじめに!D6&amp;""</f>
        <v>中山間　太郎</v>
      </c>
    </row>
    <row r="7" spans="1:30" ht="26.25" customHeight="1">
      <c r="A7" s="831"/>
      <c r="B7" s="831"/>
      <c r="C7" s="831"/>
      <c r="D7" s="831"/>
      <c r="E7" s="342"/>
    </row>
    <row r="8" spans="1:30" s="830" customFormat="1" ht="25.5" customHeight="1">
      <c r="A8" s="1298" t="s">
        <v>2008</v>
      </c>
      <c r="B8" s="1298"/>
      <c r="C8" s="1298"/>
      <c r="D8" s="1298"/>
      <c r="E8" s="1298"/>
      <c r="F8" s="1298"/>
      <c r="G8" s="89"/>
    </row>
    <row r="9" spans="1:30" s="830" customFormat="1" ht="25.5" customHeight="1">
      <c r="A9" s="832"/>
      <c r="B9" s="342"/>
      <c r="C9" s="342"/>
      <c r="D9" s="342"/>
      <c r="E9" s="342"/>
      <c r="F9" s="89"/>
      <c r="G9" s="89"/>
    </row>
    <row r="10" spans="1:30" s="833" customFormat="1" ht="45.75" customHeight="1">
      <c r="A10" s="1299" t="s">
        <v>2009</v>
      </c>
      <c r="B10" s="1299"/>
      <c r="C10" s="1299"/>
      <c r="D10" s="1299"/>
      <c r="E10" s="1299"/>
      <c r="F10" s="1299"/>
    </row>
    <row r="11" spans="1:30" s="833" customFormat="1" ht="18" customHeight="1"/>
    <row r="12" spans="1:30" s="830" customFormat="1" ht="25.5" customHeight="1">
      <c r="A12" s="1300"/>
      <c r="B12" s="1300"/>
      <c r="C12" s="1300"/>
      <c r="D12" s="1300"/>
      <c r="E12" s="1300"/>
      <c r="F12" s="1300"/>
      <c r="G12" s="89"/>
      <c r="H12" s="89"/>
      <c r="I12" s="89"/>
      <c r="J12" s="89"/>
    </row>
    <row r="13" spans="1:30" s="833" customFormat="1" ht="24.75" customHeight="1">
      <c r="A13" s="833" t="s">
        <v>2010</v>
      </c>
    </row>
    <row r="14" spans="1:30" s="830" customFormat="1" ht="24.75" customHeight="1">
      <c r="A14" s="1301"/>
      <c r="B14" s="1301"/>
      <c r="C14" s="1301"/>
      <c r="D14" s="1301"/>
      <c r="E14" s="1301"/>
      <c r="F14" s="1301"/>
      <c r="G14" s="97"/>
      <c r="H14" s="97"/>
      <c r="I14" s="97"/>
      <c r="J14" s="97"/>
    </row>
    <row r="15" spans="1:30" s="833" customFormat="1" ht="24.75" customHeight="1">
      <c r="A15" s="833" t="s">
        <v>2011</v>
      </c>
    </row>
    <row r="16" spans="1:30" ht="24.75" customHeight="1">
      <c r="B16" s="862" t="s">
        <v>30</v>
      </c>
      <c r="C16" s="343" t="s">
        <v>2012</v>
      </c>
      <c r="D16" s="835"/>
      <c r="E16" s="835"/>
    </row>
    <row r="17" spans="1:6" ht="24.75" customHeight="1">
      <c r="B17" s="851" t="s">
        <v>2068</v>
      </c>
      <c r="C17" s="1293" t="s">
        <v>2013</v>
      </c>
      <c r="D17" s="1293"/>
      <c r="E17" s="1293"/>
    </row>
    <row r="18" spans="1:6" ht="24.75" customHeight="1">
      <c r="B18" s="862" t="s">
        <v>30</v>
      </c>
      <c r="C18" s="1293" t="s">
        <v>2014</v>
      </c>
      <c r="D18" s="1293"/>
      <c r="E18" s="1293"/>
    </row>
    <row r="19" spans="1:6" ht="24.75" customHeight="1">
      <c r="A19" s="1294"/>
      <c r="B19" s="1294"/>
      <c r="C19" s="1294"/>
      <c r="D19" s="1294"/>
      <c r="E19" s="1294"/>
      <c r="F19" s="1294"/>
    </row>
    <row r="20" spans="1:6" s="833" customFormat="1" ht="24.75" customHeight="1">
      <c r="A20" s="833" t="s">
        <v>2015</v>
      </c>
    </row>
    <row r="21" spans="1:6" s="833" customFormat="1" ht="24.75" customHeight="1">
      <c r="B21" s="862" t="s">
        <v>30</v>
      </c>
      <c r="C21" s="1295" t="s">
        <v>2016</v>
      </c>
      <c r="D21" s="1295"/>
      <c r="E21" s="1295"/>
    </row>
    <row r="22" spans="1:6" s="833" customFormat="1" ht="24.75" customHeight="1">
      <c r="B22" s="834"/>
      <c r="C22" s="836"/>
      <c r="D22" s="836"/>
      <c r="E22" s="836"/>
    </row>
    <row r="23" spans="1:6" s="833" customFormat="1" ht="72" customHeight="1">
      <c r="B23" s="1296" t="s">
        <v>2017</v>
      </c>
      <c r="C23" s="1296"/>
      <c r="D23" s="1296"/>
      <c r="E23" s="1296"/>
      <c r="F23" s="837"/>
    </row>
    <row r="24" spans="1:6" s="833" customFormat="1" ht="9.75" customHeight="1">
      <c r="B24" s="836"/>
      <c r="C24" s="836"/>
      <c r="D24" s="836"/>
    </row>
    <row r="25" spans="1:6" ht="25.5" customHeight="1">
      <c r="B25" s="862" t="s">
        <v>30</v>
      </c>
      <c r="C25" s="89" t="s">
        <v>2018</v>
      </c>
    </row>
    <row r="26" spans="1:6" ht="25.5" customHeight="1">
      <c r="B26" s="834"/>
    </row>
    <row r="27" spans="1:6" ht="25.5" customHeight="1">
      <c r="A27" s="89" t="s">
        <v>2019</v>
      </c>
    </row>
    <row r="28" spans="1:6" ht="25.5" customHeight="1">
      <c r="A28" s="838" t="s">
        <v>2020</v>
      </c>
    </row>
    <row r="29" spans="1:6" ht="25.5" customHeight="1"/>
  </sheetData>
  <mergeCells count="10">
    <mergeCell ref="C18:E18"/>
    <mergeCell ref="A19:F19"/>
    <mergeCell ref="C21:E21"/>
    <mergeCell ref="B23:E23"/>
    <mergeCell ref="A4:B4"/>
    <mergeCell ref="A8:F8"/>
    <mergeCell ref="A10:F10"/>
    <mergeCell ref="A12:F12"/>
    <mergeCell ref="A14:F14"/>
    <mergeCell ref="C17:E17"/>
  </mergeCells>
  <phoneticPr fontId="3"/>
  <dataValidations count="2">
    <dataValidation type="list" allowBlank="1" showInputMessage="1" showErrorMessage="1" sqref="B22 B24 B26" xr:uid="{AAA9C4E7-A93C-4375-84AD-EABABFFA580D}">
      <formula1>A.■か□</formula1>
    </dataValidation>
    <dataValidation type="list" allowBlank="1" showInputMessage="1" showErrorMessage="1" prompt="該当する場合「☑」を選択" sqref="B16:B18 B21 B25" xr:uid="{75F665B4-3380-4C4F-BC08-618AE7BB9564}">
      <formula1>"□,☑"</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AC37-4523-479C-9228-6FD37D9EB578}">
  <sheetPr>
    <tabColor rgb="FFCCFFCC"/>
  </sheetPr>
  <dimension ref="A1:H51"/>
  <sheetViews>
    <sheetView showGridLines="0" view="pageBreakPreview" zoomScaleNormal="100" zoomScaleSheetLayoutView="100" workbookViewId="0">
      <selection activeCell="J41" sqref="J41"/>
    </sheetView>
  </sheetViews>
  <sheetFormatPr defaultColWidth="9" defaultRowHeight="18" customHeight="1"/>
  <cols>
    <col min="1" max="4" width="2.625" style="839" customWidth="1"/>
    <col min="5" max="5" width="5" style="839" customWidth="1"/>
    <col min="6" max="6" width="38.875" style="839" customWidth="1"/>
    <col min="7" max="7" width="23.625" style="839" customWidth="1"/>
    <col min="8" max="8" width="4.625" style="839" customWidth="1"/>
    <col min="9" max="9" width="3.5" style="839" customWidth="1"/>
    <col min="10" max="10" width="9" style="839"/>
    <col min="11" max="11" width="5.75" style="839" customWidth="1"/>
    <col min="12" max="16384" width="9" style="839"/>
  </cols>
  <sheetData>
    <row r="1" spans="1:8" ht="18" customHeight="1">
      <c r="A1" s="343"/>
    </row>
    <row r="3" spans="1:8" ht="18" customHeight="1">
      <c r="A3" s="1305" t="s">
        <v>2021</v>
      </c>
      <c r="B3" s="1305"/>
      <c r="C3" s="1305"/>
      <c r="D3" s="1305"/>
      <c r="E3" s="1305"/>
      <c r="F3" s="1305"/>
      <c r="G3" s="1305"/>
      <c r="H3" s="1305"/>
    </row>
    <row r="5" spans="1:8" ht="24.95" customHeight="1">
      <c r="G5" s="1306" t="str">
        <f>参４_申請!E3</f>
        <v>年　　月　　日</v>
      </c>
      <c r="H5" s="1306"/>
    </row>
    <row r="6" spans="1:8" ht="24.95" customHeight="1">
      <c r="G6" s="1307" t="str">
        <f>はじめに!D5&amp;""</f>
        <v>あいうえお集落協定</v>
      </c>
      <c r="H6" s="1307"/>
    </row>
    <row r="7" spans="1:8" ht="9.75" customHeight="1"/>
    <row r="8" spans="1:8" ht="18" customHeight="1">
      <c r="A8" s="840" t="s">
        <v>2022</v>
      </c>
      <c r="B8" s="840"/>
    </row>
    <row r="9" spans="1:8" ht="15.2" customHeight="1">
      <c r="A9" s="840"/>
      <c r="B9" s="840"/>
    </row>
    <row r="10" spans="1:8" ht="18" customHeight="1">
      <c r="A10" s="839" t="s">
        <v>2023</v>
      </c>
    </row>
    <row r="11" spans="1:8" ht="30.6" customHeight="1">
      <c r="B11" s="1308" t="s">
        <v>2024</v>
      </c>
      <c r="C11" s="1308"/>
      <c r="D11" s="1308"/>
      <c r="E11" s="1308"/>
      <c r="F11" s="1308"/>
      <c r="G11" s="1308"/>
      <c r="H11" s="1308"/>
    </row>
    <row r="12" spans="1:8" ht="15.2" customHeight="1">
      <c r="B12" s="841"/>
      <c r="C12" s="841"/>
      <c r="D12" s="841"/>
      <c r="E12" s="841"/>
      <c r="F12" s="841"/>
      <c r="G12" s="841"/>
      <c r="H12" s="841"/>
    </row>
    <row r="13" spans="1:8" ht="18" customHeight="1">
      <c r="A13" s="839" t="s">
        <v>2025</v>
      </c>
    </row>
    <row r="14" spans="1:8" ht="30.6" customHeight="1">
      <c r="B14" s="1308" t="s">
        <v>2026</v>
      </c>
      <c r="C14" s="1308"/>
      <c r="D14" s="1308"/>
      <c r="E14" s="1308"/>
      <c r="F14" s="1308"/>
      <c r="G14" s="1308"/>
      <c r="H14" s="1308"/>
    </row>
    <row r="15" spans="1:8" ht="15.2" customHeight="1">
      <c r="B15" s="842"/>
      <c r="C15" s="843"/>
      <c r="D15" s="842"/>
      <c r="E15" s="842"/>
      <c r="F15" s="842"/>
      <c r="G15" s="842"/>
      <c r="H15" s="842"/>
    </row>
    <row r="16" spans="1:8" ht="18" customHeight="1">
      <c r="A16" s="840" t="s">
        <v>2027</v>
      </c>
      <c r="B16" s="840"/>
    </row>
    <row r="17" spans="1:8" ht="18" customHeight="1">
      <c r="A17" s="839" t="s">
        <v>2028</v>
      </c>
    </row>
    <row r="18" spans="1:8" ht="18" customHeight="1">
      <c r="A18" s="839" t="s">
        <v>2029</v>
      </c>
    </row>
    <row r="19" spans="1:8" ht="18" customHeight="1">
      <c r="C19" s="1309" t="s">
        <v>2030</v>
      </c>
      <c r="D19" s="1310"/>
      <c r="E19" s="1310"/>
      <c r="F19" s="1310"/>
      <c r="G19" s="1310"/>
      <c r="H19" s="1311"/>
    </row>
    <row r="20" spans="1:8" ht="36" customHeight="1">
      <c r="C20" s="1312"/>
      <c r="D20" s="1313"/>
      <c r="E20" s="1318"/>
      <c r="F20" s="1319" t="s">
        <v>2031</v>
      </c>
      <c r="G20" s="1319"/>
      <c r="H20" s="1319"/>
    </row>
    <row r="21" spans="1:8" ht="40.5" customHeight="1">
      <c r="C21" s="1314"/>
      <c r="D21" s="1315"/>
      <c r="E21" s="1318"/>
      <c r="F21" s="1319"/>
      <c r="G21" s="1319"/>
      <c r="H21" s="1319"/>
    </row>
    <row r="22" spans="1:8" ht="18" customHeight="1">
      <c r="C22" s="1314"/>
      <c r="D22" s="1315"/>
      <c r="E22" s="1318"/>
      <c r="F22" s="1319" t="s">
        <v>2032</v>
      </c>
      <c r="G22" s="1319"/>
      <c r="H22" s="1319"/>
    </row>
    <row r="23" spans="1:8" ht="27.75" customHeight="1">
      <c r="C23" s="1316"/>
      <c r="D23" s="1317"/>
      <c r="E23" s="1318"/>
      <c r="F23" s="1319"/>
      <c r="G23" s="1319"/>
      <c r="H23" s="1319"/>
    </row>
    <row r="24" spans="1:8" s="844" customFormat="1" ht="24.95" customHeight="1">
      <c r="C24" s="1302" t="s">
        <v>103</v>
      </c>
      <c r="D24" s="1303"/>
      <c r="E24" s="1304" t="s">
        <v>2033</v>
      </c>
      <c r="F24" s="1304"/>
      <c r="G24" s="1304"/>
      <c r="H24" s="1304"/>
    </row>
    <row r="25" spans="1:8" s="844" customFormat="1" ht="24.95" customHeight="1">
      <c r="C25" s="1322"/>
      <c r="D25" s="1323"/>
      <c r="E25" s="1304" t="s">
        <v>2034</v>
      </c>
      <c r="F25" s="1304"/>
      <c r="G25" s="1304"/>
      <c r="H25" s="1304"/>
    </row>
    <row r="26" spans="1:8" s="844" customFormat="1" ht="24.95" customHeight="1">
      <c r="C26" s="1322"/>
      <c r="D26" s="1323"/>
      <c r="E26" s="1304" t="s">
        <v>2035</v>
      </c>
      <c r="F26" s="1304"/>
      <c r="G26" s="1304"/>
      <c r="H26" s="1304"/>
    </row>
    <row r="27" spans="1:8" ht="15.2" customHeight="1">
      <c r="C27" s="845"/>
      <c r="D27" s="845"/>
    </row>
    <row r="28" spans="1:8" ht="18" customHeight="1">
      <c r="A28" s="839" t="s">
        <v>2036</v>
      </c>
    </row>
    <row r="29" spans="1:8" ht="18" customHeight="1">
      <c r="C29" s="1308" t="s">
        <v>2037</v>
      </c>
      <c r="D29" s="1308"/>
      <c r="E29" s="1308"/>
      <c r="F29" s="1308"/>
      <c r="G29" s="1308"/>
      <c r="H29" s="1308"/>
    </row>
    <row r="30" spans="1:8" ht="18" customHeight="1">
      <c r="C30" s="1308"/>
      <c r="D30" s="1308"/>
      <c r="E30" s="1308"/>
      <c r="F30" s="1308"/>
      <c r="G30" s="1308"/>
      <c r="H30" s="1308"/>
    </row>
    <row r="31" spans="1:8" ht="18" customHeight="1">
      <c r="C31" s="846"/>
      <c r="D31" s="846"/>
      <c r="E31" s="846"/>
      <c r="F31" s="846"/>
      <c r="G31" s="846"/>
      <c r="H31" s="846"/>
    </row>
    <row r="32" spans="1:8" ht="18" customHeight="1">
      <c r="A32" s="839" t="s">
        <v>2038</v>
      </c>
    </row>
    <row r="33" spans="1:8" ht="18" customHeight="1">
      <c r="A33" s="839" t="s">
        <v>2039</v>
      </c>
    </row>
    <row r="34" spans="1:8" ht="18" customHeight="1">
      <c r="A34" s="839" t="s">
        <v>2040</v>
      </c>
    </row>
    <row r="35" spans="1:8" ht="45.6" customHeight="1">
      <c r="C35" s="1324" t="s">
        <v>2534</v>
      </c>
      <c r="D35" s="1324"/>
      <c r="E35" s="1325"/>
      <c r="F35" s="1325"/>
      <c r="G35" s="1325"/>
      <c r="H35" s="1325"/>
    </row>
    <row r="36" spans="1:8" ht="45.6" customHeight="1">
      <c r="C36" s="1325"/>
      <c r="D36" s="1325"/>
      <c r="E36" s="1325"/>
      <c r="F36" s="1325"/>
      <c r="G36" s="1325"/>
      <c r="H36" s="1325"/>
    </row>
    <row r="38" spans="1:8" ht="18" customHeight="1">
      <c r="A38" s="839" t="s">
        <v>2041</v>
      </c>
    </row>
    <row r="39" spans="1:8" ht="22.9" customHeight="1">
      <c r="C39" s="1308" t="s">
        <v>2535</v>
      </c>
      <c r="D39" s="1308"/>
      <c r="E39" s="1308"/>
      <c r="F39" s="1308"/>
      <c r="G39" s="1308"/>
      <c r="H39" s="1308"/>
    </row>
    <row r="40" spans="1:8" ht="22.9" customHeight="1">
      <c r="C40" s="1308"/>
      <c r="D40" s="1308"/>
      <c r="E40" s="1308"/>
      <c r="F40" s="1308"/>
      <c r="G40" s="1308"/>
      <c r="H40" s="1308"/>
    </row>
    <row r="41" spans="1:8" ht="22.9" customHeight="1">
      <c r="C41" s="1308"/>
      <c r="D41" s="1308"/>
      <c r="E41" s="1308"/>
      <c r="F41" s="1308"/>
      <c r="G41" s="1308"/>
      <c r="H41" s="1308"/>
    </row>
    <row r="42" spans="1:8" ht="22.9" customHeight="1">
      <c r="C42" s="1308"/>
      <c r="D42" s="1308"/>
      <c r="E42" s="1308"/>
      <c r="F42" s="1308"/>
      <c r="G42" s="1308"/>
      <c r="H42" s="1308"/>
    </row>
    <row r="43" spans="1:8" ht="50.25" customHeight="1">
      <c r="C43" s="1308"/>
      <c r="D43" s="1308"/>
      <c r="E43" s="1308"/>
      <c r="F43" s="1308"/>
      <c r="G43" s="1308"/>
      <c r="H43" s="1308"/>
    </row>
    <row r="44" spans="1:8" ht="15.2" customHeight="1">
      <c r="C44" s="847"/>
      <c r="D44" s="847"/>
      <c r="E44" s="847"/>
      <c r="F44" s="847"/>
      <c r="G44" s="847"/>
      <c r="H44" s="847"/>
    </row>
    <row r="45" spans="1:8" ht="18" customHeight="1">
      <c r="A45" s="840" t="s">
        <v>2042</v>
      </c>
      <c r="B45" s="840"/>
    </row>
    <row r="46" spans="1:8" ht="93" customHeight="1">
      <c r="C46" s="1308" t="s">
        <v>2043</v>
      </c>
      <c r="D46" s="1308"/>
      <c r="E46" s="1308"/>
      <c r="F46" s="1308"/>
      <c r="G46" s="1308"/>
      <c r="H46" s="1308"/>
    </row>
    <row r="47" spans="1:8" ht="16.149999999999999" customHeight="1"/>
    <row r="48" spans="1:8" ht="18" customHeight="1">
      <c r="A48" s="840" t="s">
        <v>2044</v>
      </c>
      <c r="B48" s="840"/>
    </row>
    <row r="49" spans="1:8" ht="87.6" customHeight="1">
      <c r="C49" s="1308" t="s">
        <v>2045</v>
      </c>
      <c r="D49" s="1308"/>
      <c r="E49" s="1308"/>
      <c r="F49" s="1308"/>
      <c r="G49" s="1308"/>
      <c r="H49" s="1308"/>
    </row>
    <row r="50" spans="1:8" ht="18.600000000000001" customHeight="1">
      <c r="A50" s="848" t="s">
        <v>15</v>
      </c>
      <c r="B50" s="849"/>
      <c r="C50" s="849"/>
      <c r="D50" s="849"/>
      <c r="E50" s="849"/>
      <c r="F50" s="849"/>
      <c r="G50" s="849"/>
      <c r="H50" s="849"/>
    </row>
    <row r="51" spans="1:8" ht="51.6" customHeight="1">
      <c r="A51" s="1320" t="s">
        <v>2046</v>
      </c>
      <c r="B51" s="1321"/>
      <c r="C51" s="1321"/>
      <c r="D51" s="1321"/>
      <c r="E51" s="1321"/>
      <c r="F51" s="1321"/>
      <c r="G51" s="1321"/>
      <c r="H51" s="1321"/>
    </row>
  </sheetData>
  <mergeCells count="23">
    <mergeCell ref="C39:H43"/>
    <mergeCell ref="C46:H46"/>
    <mergeCell ref="C49:H49"/>
    <mergeCell ref="A51:H51"/>
    <mergeCell ref="C25:D25"/>
    <mergeCell ref="E25:H25"/>
    <mergeCell ref="C26:D26"/>
    <mergeCell ref="E26:H26"/>
    <mergeCell ref="C29:H30"/>
    <mergeCell ref="C35:H36"/>
    <mergeCell ref="C24:D24"/>
    <mergeCell ref="E24:H24"/>
    <mergeCell ref="A3:H3"/>
    <mergeCell ref="G5:H5"/>
    <mergeCell ref="G6:H6"/>
    <mergeCell ref="B11:H11"/>
    <mergeCell ref="B14:H14"/>
    <mergeCell ref="C19:H19"/>
    <mergeCell ref="C20:D23"/>
    <mergeCell ref="E20:E21"/>
    <mergeCell ref="F20:H21"/>
    <mergeCell ref="E22:E23"/>
    <mergeCell ref="F22:H23"/>
  </mergeCells>
  <phoneticPr fontId="3"/>
  <dataValidations count="1">
    <dataValidation type="list" allowBlank="1" showInputMessage="1" showErrorMessage="1" prompt="実施するものに「○」を記載" sqref="C24:D26 C20:E23" xr:uid="{4EDA2DD2-EAF7-4CF5-A998-8EC9A2E85867}">
      <formula1>"　,〇,"</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A1:AN321"/>
  <sheetViews>
    <sheetView showGridLines="0" view="pageBreakPreview" zoomScaleNormal="64" zoomScaleSheetLayoutView="100" workbookViewId="0">
      <selection activeCell="G8" sqref="G8"/>
    </sheetView>
  </sheetViews>
  <sheetFormatPr defaultColWidth="4.125" defaultRowHeight="18" customHeight="1"/>
  <cols>
    <col min="1" max="1" width="1.875" style="1" customWidth="1"/>
    <col min="2" max="2" width="4.625" style="1" customWidth="1"/>
    <col min="3" max="3" width="7.625" style="1" customWidth="1"/>
    <col min="4" max="4" width="4.875" style="1" customWidth="1"/>
    <col min="5" max="5" width="2.875" style="23" customWidth="1"/>
    <col min="6" max="7" width="5" style="1" customWidth="1"/>
    <col min="8" max="8" width="2.875" style="23" customWidth="1"/>
    <col min="9" max="10" width="5" style="1" customWidth="1"/>
    <col min="11" max="11" width="7.375" style="1" customWidth="1"/>
    <col min="12" max="12" width="5" style="1" customWidth="1"/>
    <col min="13" max="13" width="2.875" style="23" customWidth="1"/>
    <col min="14" max="14" width="5" style="1" customWidth="1"/>
    <col min="15" max="15" width="5" style="23" customWidth="1"/>
    <col min="16" max="16" width="2.875" style="23" customWidth="1"/>
    <col min="17" max="17" width="5" style="1" customWidth="1"/>
    <col min="18" max="18" width="7.375" style="1" customWidth="1"/>
    <col min="19" max="19" width="12.25" style="1" customWidth="1"/>
    <col min="20" max="20" width="2.625" style="1" customWidth="1"/>
    <col min="21" max="21" width="5.875" style="1" customWidth="1"/>
    <col min="22" max="127" width="4.625" style="1" customWidth="1"/>
    <col min="128" max="260" width="8.625" style="1" customWidth="1"/>
    <col min="261" max="16384" width="4.125" style="1"/>
  </cols>
  <sheetData>
    <row r="1" spans="1:21" ht="18" customHeight="1">
      <c r="A1" s="302"/>
      <c r="B1" s="302"/>
      <c r="C1" s="302"/>
      <c r="D1" s="302"/>
      <c r="E1" s="302"/>
      <c r="F1" s="302"/>
      <c r="G1" s="302"/>
      <c r="H1" s="302"/>
      <c r="I1" s="302"/>
      <c r="J1" s="302"/>
      <c r="K1" s="302"/>
      <c r="L1" s="302"/>
      <c r="M1" s="302"/>
      <c r="N1" s="302"/>
      <c r="O1" s="302"/>
      <c r="P1" s="302"/>
      <c r="Q1" s="302"/>
      <c r="R1" s="302"/>
      <c r="S1" s="302"/>
      <c r="T1" s="302"/>
    </row>
    <row r="2" spans="1:21" s="2" customFormat="1" ht="24" customHeight="1">
      <c r="A2" s="269"/>
      <c r="B2" s="263"/>
      <c r="C2" s="263"/>
      <c r="D2" s="303"/>
      <c r="E2" s="303"/>
      <c r="F2" s="263"/>
      <c r="G2" s="263"/>
      <c r="H2" s="263"/>
      <c r="I2" s="263"/>
      <c r="J2" s="263"/>
      <c r="K2" s="263"/>
      <c r="L2" s="263"/>
      <c r="M2" s="263"/>
      <c r="N2" s="263"/>
      <c r="O2" s="263"/>
      <c r="P2" s="263"/>
      <c r="Q2" s="263"/>
      <c r="R2" s="1401" t="s">
        <v>2077</v>
      </c>
      <c r="S2" s="1402"/>
      <c r="T2" s="263"/>
    </row>
    <row r="3" spans="1:21" s="2" customFormat="1" ht="42.75" customHeight="1">
      <c r="A3" s="304"/>
      <c r="B3" s="263"/>
      <c r="C3" s="263"/>
      <c r="D3" s="303"/>
      <c r="E3" s="303"/>
      <c r="F3" s="305"/>
      <c r="G3" s="263"/>
      <c r="H3" s="263"/>
      <c r="I3" s="263"/>
      <c r="J3" s="263"/>
      <c r="K3" s="263"/>
      <c r="L3" s="263"/>
      <c r="M3" s="263"/>
      <c r="N3" s="263"/>
      <c r="O3" s="263"/>
      <c r="P3" s="263"/>
      <c r="Q3" s="263"/>
      <c r="R3" s="263"/>
      <c r="S3" s="263"/>
      <c r="T3" s="263"/>
    </row>
    <row r="4" spans="1:21" s="2" customFormat="1" ht="76.5" customHeight="1">
      <c r="A4" s="263"/>
      <c r="B4" s="1329" t="s">
        <v>2067</v>
      </c>
      <c r="C4" s="1330"/>
      <c r="D4" s="1330"/>
      <c r="E4" s="1330"/>
      <c r="F4" s="1330"/>
      <c r="G4" s="1330"/>
      <c r="H4" s="1330"/>
      <c r="I4" s="1330"/>
      <c r="J4" s="1330"/>
      <c r="K4" s="1330"/>
      <c r="L4" s="1330"/>
      <c r="M4" s="1330"/>
      <c r="N4" s="1330"/>
      <c r="O4" s="1330"/>
      <c r="P4" s="1330"/>
      <c r="Q4" s="1330"/>
      <c r="R4" s="1330"/>
      <c r="S4" s="1330"/>
      <c r="T4" s="263"/>
    </row>
    <row r="5" spans="1:21" s="2" customFormat="1" ht="21.75" customHeight="1">
      <c r="A5" s="263"/>
      <c r="B5" s="306"/>
      <c r="C5" s="306"/>
      <c r="D5" s="306"/>
      <c r="E5" s="306"/>
      <c r="F5" s="306"/>
      <c r="G5" s="307"/>
      <c r="H5" s="307"/>
      <c r="I5" s="307"/>
      <c r="J5" s="307"/>
      <c r="K5" s="307"/>
      <c r="L5" s="307"/>
      <c r="M5" s="307"/>
      <c r="N5" s="307"/>
      <c r="O5" s="307"/>
      <c r="P5" s="307"/>
      <c r="Q5" s="307"/>
      <c r="R5" s="307"/>
      <c r="S5" s="307"/>
      <c r="T5" s="263"/>
    </row>
    <row r="6" spans="1:21" s="2" customFormat="1" ht="21.75" customHeight="1">
      <c r="A6" s="263"/>
      <c r="B6" s="263"/>
      <c r="C6" s="263"/>
      <c r="D6" s="1403" t="s">
        <v>1233</v>
      </c>
      <c r="E6" s="1403"/>
      <c r="F6" s="1403"/>
      <c r="G6" s="1404" t="s">
        <v>2558</v>
      </c>
      <c r="H6" s="1404"/>
      <c r="I6" s="1404"/>
      <c r="J6" s="1404"/>
      <c r="K6" s="1404"/>
      <c r="L6" s="1404"/>
      <c r="M6" s="1404"/>
      <c r="N6" s="1404"/>
      <c r="O6" s="1404"/>
      <c r="P6" s="1404"/>
      <c r="Q6" s="1405"/>
      <c r="R6" s="263"/>
      <c r="S6" s="263"/>
      <c r="T6" s="263"/>
    </row>
    <row r="7" spans="1:21" s="2" customFormat="1" ht="30.75" customHeight="1">
      <c r="A7" s="263"/>
      <c r="B7" s="263"/>
      <c r="C7" s="263"/>
      <c r="D7" s="1373" t="s">
        <v>28</v>
      </c>
      <c r="E7" s="1373"/>
      <c r="F7" s="1373"/>
      <c r="G7" s="1348" t="str">
        <f>はじめに!D5&amp;""</f>
        <v>あいうえお集落協定</v>
      </c>
      <c r="H7" s="1348"/>
      <c r="I7" s="1348"/>
      <c r="J7" s="1348"/>
      <c r="K7" s="1348"/>
      <c r="L7" s="1348"/>
      <c r="M7" s="1348"/>
      <c r="N7" s="1348"/>
      <c r="O7" s="1348"/>
      <c r="P7" s="1348"/>
      <c r="Q7" s="1349"/>
      <c r="R7" s="263"/>
      <c r="S7" s="263"/>
      <c r="T7" s="263"/>
      <c r="U7" s="10"/>
    </row>
    <row r="8" spans="1:21" s="2" customFormat="1" ht="3" customHeight="1">
      <c r="A8" s="263"/>
      <c r="B8" s="263"/>
      <c r="C8" s="263"/>
      <c r="D8" s="308"/>
      <c r="E8" s="308"/>
      <c r="F8" s="308"/>
      <c r="G8" s="270"/>
      <c r="H8" s="270"/>
      <c r="I8" s="309"/>
      <c r="J8" s="309"/>
      <c r="K8" s="309"/>
      <c r="L8" s="309"/>
      <c r="M8" s="309"/>
      <c r="N8" s="309"/>
      <c r="O8" s="309"/>
      <c r="P8" s="309"/>
      <c r="Q8" s="309"/>
      <c r="R8" s="263"/>
      <c r="S8" s="263"/>
      <c r="T8" s="263"/>
    </row>
    <row r="9" spans="1:21" s="2" customFormat="1" ht="19.5" customHeight="1">
      <c r="A9" s="263"/>
      <c r="B9" s="263"/>
      <c r="C9" s="263"/>
      <c r="D9" s="1403" t="s">
        <v>1233</v>
      </c>
      <c r="E9" s="1403"/>
      <c r="F9" s="1403"/>
      <c r="G9" s="1346" t="s">
        <v>2048</v>
      </c>
      <c r="H9" s="1346"/>
      <c r="I9" s="1346"/>
      <c r="J9" s="1346"/>
      <c r="K9" s="1346"/>
      <c r="L9" s="1346"/>
      <c r="M9" s="1346"/>
      <c r="N9" s="1346"/>
      <c r="O9" s="1346"/>
      <c r="P9" s="1346"/>
      <c r="Q9" s="1347"/>
      <c r="R9" s="263"/>
      <c r="S9" s="263"/>
      <c r="T9" s="263"/>
    </row>
    <row r="10" spans="1:21" s="2" customFormat="1" ht="30.75" customHeight="1">
      <c r="A10" s="263"/>
      <c r="B10" s="263"/>
      <c r="C10" s="263"/>
      <c r="D10" s="1373" t="s">
        <v>29</v>
      </c>
      <c r="E10" s="1373"/>
      <c r="F10" s="1373"/>
      <c r="G10" s="1348" t="str">
        <f>はじめに!D6&amp;""</f>
        <v>中山間　太郎</v>
      </c>
      <c r="H10" s="1348"/>
      <c r="I10" s="1348"/>
      <c r="J10" s="1348"/>
      <c r="K10" s="1348"/>
      <c r="L10" s="1348"/>
      <c r="M10" s="1348"/>
      <c r="N10" s="1348"/>
      <c r="O10" s="1406"/>
      <c r="P10" s="1406"/>
      <c r="Q10" s="1407"/>
      <c r="R10" s="263"/>
      <c r="S10" s="263"/>
      <c r="T10" s="263"/>
      <c r="U10" s="10"/>
    </row>
    <row r="11" spans="1:21" s="2" customFormat="1" ht="3" customHeight="1">
      <c r="A11" s="263"/>
      <c r="B11" s="263"/>
      <c r="C11" s="263"/>
      <c r="D11" s="308"/>
      <c r="E11" s="308"/>
      <c r="F11" s="308"/>
      <c r="G11" s="310"/>
      <c r="H11" s="311"/>
      <c r="I11" s="263"/>
      <c r="J11" s="310"/>
      <c r="K11" s="310"/>
      <c r="L11" s="310"/>
      <c r="M11" s="310"/>
      <c r="N11" s="310"/>
      <c r="O11" s="310"/>
      <c r="P11" s="310"/>
      <c r="Q11" s="310"/>
      <c r="R11" s="263"/>
      <c r="S11" s="263"/>
      <c r="T11" s="263"/>
    </row>
    <row r="12" spans="1:21" s="2" customFormat="1" ht="21.75" customHeight="1">
      <c r="A12" s="263"/>
      <c r="B12" s="263"/>
      <c r="C12" s="263"/>
      <c r="D12" s="1403" t="s">
        <v>1233</v>
      </c>
      <c r="E12" s="1403"/>
      <c r="F12" s="1403"/>
      <c r="G12" s="1346" t="s">
        <v>2049</v>
      </c>
      <c r="H12" s="1346"/>
      <c r="I12" s="1346"/>
      <c r="J12" s="1346"/>
      <c r="K12" s="1346"/>
      <c r="L12" s="1346"/>
      <c r="M12" s="1346"/>
      <c r="N12" s="1346"/>
      <c r="O12" s="1346"/>
      <c r="P12" s="1346"/>
      <c r="Q12" s="1347"/>
      <c r="R12" s="263"/>
      <c r="S12" s="263"/>
      <c r="T12" s="263"/>
    </row>
    <row r="13" spans="1:21" s="2" customFormat="1" ht="30.75" customHeight="1">
      <c r="A13" s="263"/>
      <c r="B13" s="263"/>
      <c r="C13" s="263"/>
      <c r="D13" s="1373" t="s">
        <v>11</v>
      </c>
      <c r="E13" s="1373"/>
      <c r="F13" s="1373"/>
      <c r="G13" s="1348" t="str">
        <f>はじめに!D7&amp;""</f>
        <v>○○県△△市○町</v>
      </c>
      <c r="H13" s="1348"/>
      <c r="I13" s="1348"/>
      <c r="J13" s="1348"/>
      <c r="K13" s="1348"/>
      <c r="L13" s="1348"/>
      <c r="M13" s="1348"/>
      <c r="N13" s="1348"/>
      <c r="O13" s="1348"/>
      <c r="P13" s="1348"/>
      <c r="Q13" s="1349"/>
      <c r="R13" s="263"/>
      <c r="S13" s="263"/>
      <c r="T13" s="263"/>
    </row>
    <row r="14" spans="1:21" s="2" customFormat="1" ht="20.25" customHeight="1">
      <c r="A14" s="263"/>
      <c r="B14" s="263"/>
      <c r="C14" s="263"/>
      <c r="D14" s="263"/>
      <c r="E14" s="263"/>
      <c r="F14" s="312"/>
      <c r="G14" s="263"/>
      <c r="H14" s="263"/>
      <c r="I14" s="263"/>
      <c r="J14" s="263"/>
      <c r="K14" s="263"/>
      <c r="L14" s="263"/>
      <c r="M14" s="263"/>
      <c r="N14" s="263"/>
      <c r="O14" s="263"/>
      <c r="P14" s="263"/>
      <c r="Q14" s="263"/>
      <c r="R14" s="263"/>
      <c r="S14" s="263"/>
      <c r="T14" s="263"/>
    </row>
    <row r="15" spans="1:21" s="2" customFormat="1" ht="21.75" customHeight="1">
      <c r="A15" s="263"/>
      <c r="B15" s="263"/>
      <c r="C15" s="312"/>
      <c r="D15" s="312"/>
      <c r="E15" s="312"/>
      <c r="F15" s="312"/>
      <c r="G15" s="263"/>
      <c r="H15" s="263"/>
      <c r="I15" s="263"/>
      <c r="J15" s="263"/>
      <c r="K15" s="263"/>
      <c r="L15" s="263"/>
      <c r="M15" s="263"/>
      <c r="N15" s="263"/>
      <c r="O15" s="263"/>
      <c r="P15" s="263"/>
      <c r="Q15" s="263"/>
      <c r="R15" s="263"/>
      <c r="S15" s="263"/>
      <c r="T15" s="263"/>
    </row>
    <row r="16" spans="1:21" s="2" customFormat="1" ht="21.75" customHeight="1">
      <c r="A16" s="263"/>
      <c r="B16" s="263"/>
      <c r="C16" s="263"/>
      <c r="D16" s="869" t="s">
        <v>47</v>
      </c>
      <c r="E16" s="1377" t="s">
        <v>48</v>
      </c>
      <c r="F16" s="1377"/>
      <c r="G16" s="1377"/>
      <c r="H16" s="1377"/>
      <c r="I16" s="1377"/>
      <c r="J16" s="1377"/>
      <c r="K16" s="1377"/>
      <c r="L16" s="1377"/>
      <c r="M16" s="1377"/>
      <c r="N16" s="1377"/>
      <c r="O16" s="1377"/>
      <c r="P16" s="1377"/>
      <c r="Q16" s="1377"/>
      <c r="R16" s="1377"/>
      <c r="S16" s="270"/>
      <c r="T16" s="263"/>
    </row>
    <row r="17" spans="1:40" s="2" customFormat="1" ht="16.5" customHeight="1">
      <c r="A17" s="263"/>
      <c r="B17" s="264"/>
      <c r="C17" s="303"/>
      <c r="D17" s="313"/>
      <c r="E17" s="313"/>
      <c r="F17" s="313"/>
      <c r="G17" s="307"/>
      <c r="H17" s="307"/>
      <c r="I17" s="307"/>
      <c r="J17" s="307"/>
      <c r="K17" s="307"/>
      <c r="L17" s="307"/>
      <c r="M17" s="307"/>
      <c r="N17" s="307"/>
      <c r="O17" s="307"/>
      <c r="P17" s="307"/>
      <c r="Q17" s="307"/>
      <c r="R17" s="307"/>
      <c r="S17" s="307"/>
      <c r="T17" s="263"/>
    </row>
    <row r="18" spans="1:40" s="2" customFormat="1" ht="21.75" customHeight="1">
      <c r="A18" s="263"/>
      <c r="B18" s="263"/>
      <c r="C18" s="263"/>
      <c r="D18" s="307" t="s">
        <v>12</v>
      </c>
      <c r="E18" s="307"/>
      <c r="F18" s="311"/>
      <c r="G18" s="313"/>
      <c r="H18" s="313"/>
      <c r="I18" s="313"/>
      <c r="J18" s="307"/>
      <c r="K18" s="307"/>
      <c r="L18" s="307"/>
      <c r="M18" s="307"/>
      <c r="N18" s="307"/>
      <c r="O18" s="307"/>
      <c r="P18" s="307"/>
      <c r="Q18" s="307"/>
      <c r="R18" s="307"/>
      <c r="S18" s="307"/>
      <c r="T18" s="263"/>
    </row>
    <row r="19" spans="1:40" s="2" customFormat="1" ht="21.75" customHeight="1">
      <c r="A19" s="263"/>
      <c r="B19" s="263"/>
      <c r="C19" s="263"/>
      <c r="D19" s="852" t="str">
        <f>参４_申請!B16</f>
        <v>□</v>
      </c>
      <c r="E19" s="1378" t="s">
        <v>31</v>
      </c>
      <c r="F19" s="1379"/>
      <c r="G19" s="1379"/>
      <c r="H19" s="1379"/>
      <c r="I19" s="1379"/>
      <c r="J19" s="1379"/>
      <c r="K19" s="1379"/>
      <c r="L19" s="1379"/>
      <c r="M19" s="1379"/>
      <c r="N19" s="1379"/>
      <c r="O19" s="1379"/>
      <c r="P19" s="1379"/>
      <c r="Q19" s="1380"/>
      <c r="R19" s="860" t="s">
        <v>78</v>
      </c>
      <c r="S19" s="263"/>
      <c r="T19" s="263"/>
    </row>
    <row r="20" spans="1:40" s="2" customFormat="1" ht="21.75" customHeight="1">
      <c r="A20" s="263"/>
      <c r="B20" s="263"/>
      <c r="C20" s="263"/>
      <c r="D20" s="852" t="str">
        <f>参４_申請!B17</f>
        <v>☑</v>
      </c>
      <c r="E20" s="1378" t="s">
        <v>58</v>
      </c>
      <c r="F20" s="1379"/>
      <c r="G20" s="1379"/>
      <c r="H20" s="1379"/>
      <c r="I20" s="1379"/>
      <c r="J20" s="1379"/>
      <c r="K20" s="1379"/>
      <c r="L20" s="1379"/>
      <c r="M20" s="1379"/>
      <c r="N20" s="1379"/>
      <c r="O20" s="1379"/>
      <c r="P20" s="1379"/>
      <c r="Q20" s="1380"/>
      <c r="R20" s="859" t="s">
        <v>2069</v>
      </c>
      <c r="S20" s="263"/>
      <c r="T20" s="263"/>
    </row>
    <row r="21" spans="1:40" s="2" customFormat="1" ht="21.75" customHeight="1">
      <c r="A21" s="263"/>
      <c r="B21" s="263"/>
      <c r="C21" s="263"/>
      <c r="D21" s="852" t="str">
        <f>参４_申請!B18</f>
        <v>□</v>
      </c>
      <c r="E21" s="1378" t="s">
        <v>59</v>
      </c>
      <c r="F21" s="1379"/>
      <c r="G21" s="1379"/>
      <c r="H21" s="1379"/>
      <c r="I21" s="1379"/>
      <c r="J21" s="1379"/>
      <c r="K21" s="1379"/>
      <c r="L21" s="1379"/>
      <c r="M21" s="1379"/>
      <c r="N21" s="1379"/>
      <c r="O21" s="1379"/>
      <c r="P21" s="1379"/>
      <c r="Q21" s="1380"/>
      <c r="R21" s="860" t="s">
        <v>13</v>
      </c>
      <c r="S21" s="263"/>
      <c r="T21" s="263"/>
    </row>
    <row r="22" spans="1:40" s="2" customFormat="1" ht="21.75" customHeight="1">
      <c r="A22" s="263"/>
      <c r="B22" s="263"/>
      <c r="C22" s="263"/>
      <c r="D22" s="861" t="s">
        <v>30</v>
      </c>
      <c r="E22" s="1381" t="s">
        <v>60</v>
      </c>
      <c r="F22" s="1382"/>
      <c r="G22" s="1382"/>
      <c r="H22" s="1382"/>
      <c r="I22" s="1382"/>
      <c r="J22" s="1382"/>
      <c r="K22" s="1382"/>
      <c r="L22" s="1382"/>
      <c r="M22" s="1382"/>
      <c r="N22" s="1382"/>
      <c r="O22" s="1382"/>
      <c r="P22" s="1382"/>
      <c r="Q22" s="1383"/>
      <c r="R22" s="860" t="s">
        <v>13</v>
      </c>
      <c r="S22" s="263"/>
      <c r="T22" s="263"/>
    </row>
    <row r="23" spans="1:40" s="2" customFormat="1" ht="28.5" customHeight="1">
      <c r="A23" s="263"/>
      <c r="B23" s="263"/>
      <c r="C23" s="263"/>
      <c r="D23" s="264" t="s">
        <v>14</v>
      </c>
      <c r="E23" s="264"/>
      <c r="F23" s="270"/>
      <c r="G23" s="270"/>
      <c r="H23" s="270"/>
      <c r="I23" s="270"/>
      <c r="J23" s="314"/>
      <c r="K23" s="307"/>
      <c r="L23" s="307"/>
      <c r="M23" s="307"/>
      <c r="N23" s="307"/>
      <c r="O23" s="307"/>
      <c r="P23" s="307"/>
      <c r="Q23" s="307"/>
      <c r="R23" s="307"/>
      <c r="S23" s="307"/>
      <c r="T23" s="263"/>
    </row>
    <row r="24" spans="1:40" s="2" customFormat="1" ht="48.75" customHeight="1">
      <c r="C24" s="18"/>
      <c r="D24" s="21"/>
      <c r="E24" s="21"/>
      <c r="F24" s="38"/>
      <c r="G24" s="38"/>
      <c r="H24" s="38"/>
      <c r="I24" s="38"/>
      <c r="J24" s="38"/>
      <c r="K24" s="39"/>
      <c r="L24" s="39"/>
      <c r="M24" s="39"/>
      <c r="N24" s="39"/>
      <c r="O24" s="39"/>
      <c r="P24" s="39"/>
      <c r="Q24" s="39"/>
      <c r="R24" s="39"/>
      <c r="S24" s="39"/>
    </row>
    <row r="25" spans="1:40" s="2" customFormat="1" ht="14.25" customHeight="1">
      <c r="A25" s="263"/>
      <c r="B25" s="263"/>
      <c r="C25" s="263" t="s">
        <v>49</v>
      </c>
      <c r="D25" s="264"/>
      <c r="E25" s="264"/>
      <c r="F25" s="264"/>
      <c r="G25" s="264"/>
      <c r="H25" s="264"/>
      <c r="I25" s="264"/>
      <c r="J25" s="263"/>
      <c r="K25" s="263"/>
      <c r="L25" s="263"/>
      <c r="M25" s="263"/>
      <c r="N25" s="263"/>
      <c r="O25" s="263"/>
      <c r="P25" s="263"/>
      <c r="Q25" s="263"/>
      <c r="R25" s="263"/>
      <c r="S25" s="263"/>
    </row>
    <row r="26" spans="1:40" s="2" customFormat="1" ht="45.75" customHeight="1">
      <c r="A26" s="265"/>
      <c r="B26" s="265"/>
      <c r="C26" s="1328" t="s">
        <v>50</v>
      </c>
      <c r="D26" s="1328"/>
      <c r="E26" s="1328"/>
      <c r="F26" s="1328"/>
      <c r="G26" s="1328"/>
      <c r="H26" s="1328"/>
      <c r="I26" s="1328"/>
      <c r="J26" s="1328"/>
      <c r="K26" s="1328"/>
      <c r="L26" s="1328"/>
      <c r="M26" s="1328"/>
      <c r="N26" s="1328"/>
      <c r="O26" s="1328"/>
      <c r="P26" s="1328"/>
      <c r="Q26" s="1328"/>
      <c r="R26" s="1328"/>
      <c r="S26" s="1328"/>
    </row>
    <row r="27" spans="1:40" ht="19.5" customHeight="1">
      <c r="A27" s="266" t="s">
        <v>8</v>
      </c>
      <c r="B27" s="267"/>
      <c r="C27" s="267"/>
      <c r="D27" s="267"/>
      <c r="E27" s="267"/>
      <c r="F27" s="267"/>
      <c r="G27" s="267"/>
      <c r="H27" s="267"/>
      <c r="I27" s="267"/>
      <c r="J27" s="267"/>
      <c r="K27" s="267"/>
      <c r="L27" s="268"/>
      <c r="M27" s="268"/>
      <c r="N27" s="268"/>
      <c r="O27" s="268"/>
      <c r="P27" s="268"/>
      <c r="Q27" s="268"/>
      <c r="R27" s="268"/>
      <c r="S27" s="268"/>
    </row>
    <row r="28" spans="1:40" ht="28.5" customHeight="1">
      <c r="A28" s="266"/>
      <c r="B28" s="1339" t="s">
        <v>34</v>
      </c>
      <c r="C28" s="1339"/>
      <c r="D28" s="1339"/>
      <c r="E28" s="1339"/>
      <c r="F28" s="1339"/>
      <c r="G28" s="1339"/>
      <c r="H28" s="1339"/>
      <c r="I28" s="1339"/>
      <c r="J28" s="1339"/>
      <c r="K28" s="1339"/>
      <c r="L28" s="1339"/>
      <c r="M28" s="1339"/>
      <c r="N28" s="1339"/>
      <c r="O28" s="1339"/>
      <c r="P28" s="1339"/>
      <c r="Q28" s="1339"/>
      <c r="R28" s="1339"/>
      <c r="S28" s="1339"/>
      <c r="T28" s="5"/>
      <c r="U28" s="5"/>
      <c r="V28" s="5"/>
      <c r="W28" s="5"/>
      <c r="X28" s="5"/>
      <c r="Y28" s="5"/>
      <c r="Z28" s="5"/>
      <c r="AA28" s="5"/>
      <c r="AB28" s="5"/>
      <c r="AC28" s="5"/>
      <c r="AD28" s="5"/>
      <c r="AE28" s="5"/>
      <c r="AF28" s="5"/>
      <c r="AG28" s="5"/>
      <c r="AH28" s="5"/>
      <c r="AI28" s="5"/>
      <c r="AJ28" s="5"/>
      <c r="AK28" s="5"/>
      <c r="AL28" s="5"/>
      <c r="AM28" s="5"/>
      <c r="AN28" s="5"/>
    </row>
    <row r="29" spans="1:40" ht="20.25" customHeight="1">
      <c r="A29" s="266"/>
      <c r="B29" s="269" t="s">
        <v>62</v>
      </c>
      <c r="C29" s="269"/>
      <c r="D29" s="270"/>
      <c r="E29" s="270"/>
      <c r="F29" s="270"/>
      <c r="G29" s="271"/>
      <c r="H29" s="271"/>
      <c r="I29" s="271"/>
      <c r="J29" s="272"/>
      <c r="K29" s="272"/>
      <c r="L29" s="268"/>
      <c r="M29" s="268"/>
      <c r="N29" s="268"/>
      <c r="O29" s="268"/>
      <c r="P29" s="268"/>
      <c r="Q29" s="268"/>
      <c r="R29" s="273"/>
      <c r="S29" s="268"/>
    </row>
    <row r="30" spans="1:40" ht="38.25" customHeight="1">
      <c r="A30" s="274"/>
      <c r="B30" s="1371"/>
      <c r="C30" s="1372"/>
      <c r="D30" s="1374" t="s">
        <v>2079</v>
      </c>
      <c r="E30" s="1375"/>
      <c r="F30" s="1376"/>
      <c r="G30" s="1398" t="s">
        <v>7</v>
      </c>
      <c r="H30" s="1375"/>
      <c r="I30" s="1376"/>
      <c r="J30" s="1399" t="s">
        <v>16</v>
      </c>
      <c r="K30" s="1400"/>
      <c r="L30" s="1398" t="s">
        <v>2078</v>
      </c>
      <c r="M30" s="1375"/>
      <c r="N30" s="1376"/>
      <c r="O30" s="1356" t="s">
        <v>2078</v>
      </c>
      <c r="P30" s="1357"/>
      <c r="Q30" s="1358"/>
      <c r="R30" s="268"/>
      <c r="S30" s="268"/>
    </row>
    <row r="31" spans="1:40" ht="9" customHeight="1">
      <c r="A31" s="274"/>
      <c r="B31" s="1340" t="s">
        <v>17</v>
      </c>
      <c r="C31" s="1341"/>
      <c r="D31" s="1334"/>
      <c r="E31" s="1335"/>
      <c r="F31" s="1336"/>
      <c r="G31" s="1334"/>
      <c r="H31" s="1335"/>
      <c r="I31" s="1336"/>
      <c r="J31" s="1337"/>
      <c r="K31" s="1338"/>
      <c r="L31" s="1334"/>
      <c r="M31" s="1335"/>
      <c r="N31" s="1336"/>
      <c r="O31" s="1334"/>
      <c r="P31" s="1384"/>
      <c r="Q31" s="1385"/>
      <c r="R31" s="275"/>
      <c r="S31" s="268"/>
    </row>
    <row r="32" spans="1:40" ht="22.5" customHeight="1">
      <c r="A32" s="274"/>
      <c r="B32" s="1342"/>
      <c r="C32" s="1343"/>
      <c r="D32" s="872" t="s">
        <v>67</v>
      </c>
      <c r="E32" s="1071"/>
      <c r="F32" s="874" t="s">
        <v>77</v>
      </c>
      <c r="G32" s="872" t="s">
        <v>67</v>
      </c>
      <c r="H32" s="1071"/>
      <c r="I32" s="874" t="s">
        <v>77</v>
      </c>
      <c r="J32" s="1344"/>
      <c r="K32" s="1345"/>
      <c r="L32" s="872" t="s">
        <v>67</v>
      </c>
      <c r="M32" s="1071"/>
      <c r="N32" s="874" t="s">
        <v>77</v>
      </c>
      <c r="O32" s="872" t="s">
        <v>67</v>
      </c>
      <c r="P32" s="1071"/>
      <c r="Q32" s="874" t="s">
        <v>77</v>
      </c>
      <c r="R32" s="275"/>
      <c r="S32" s="268"/>
    </row>
    <row r="33" spans="1:32" ht="6.75" customHeight="1">
      <c r="A33" s="274"/>
      <c r="B33" s="1340" t="s">
        <v>35</v>
      </c>
      <c r="C33" s="1341"/>
      <c r="D33" s="1368"/>
      <c r="E33" s="1369"/>
      <c r="F33" s="1417"/>
      <c r="G33" s="1368"/>
      <c r="H33" s="1369"/>
      <c r="I33" s="1417"/>
      <c r="J33" s="1337"/>
      <c r="K33" s="1338"/>
      <c r="L33" s="1368"/>
      <c r="M33" s="1369"/>
      <c r="N33" s="1417"/>
      <c r="O33" s="1368"/>
      <c r="P33" s="1384"/>
      <c r="Q33" s="1385"/>
      <c r="R33" s="275"/>
      <c r="S33" s="268"/>
    </row>
    <row r="34" spans="1:32" ht="22.5" customHeight="1">
      <c r="A34" s="274"/>
      <c r="B34" s="1342"/>
      <c r="C34" s="1343"/>
      <c r="D34" s="872" t="s">
        <v>67</v>
      </c>
      <c r="E34" s="1071"/>
      <c r="F34" s="874" t="s">
        <v>77</v>
      </c>
      <c r="G34" s="872" t="s">
        <v>67</v>
      </c>
      <c r="H34" s="1071"/>
      <c r="I34" s="874" t="s">
        <v>77</v>
      </c>
      <c r="J34" s="1344"/>
      <c r="K34" s="1345"/>
      <c r="L34" s="872" t="s">
        <v>67</v>
      </c>
      <c r="M34" s="1071"/>
      <c r="N34" s="874" t="s">
        <v>77</v>
      </c>
      <c r="O34" s="872" t="s">
        <v>67</v>
      </c>
      <c r="P34" s="1071"/>
      <c r="Q34" s="874" t="s">
        <v>77</v>
      </c>
      <c r="R34" s="275"/>
      <c r="S34" s="268"/>
    </row>
    <row r="35" spans="1:32" ht="6.75" customHeight="1">
      <c r="A35" s="274"/>
      <c r="B35" s="1340" t="s">
        <v>36</v>
      </c>
      <c r="C35" s="1341"/>
      <c r="D35" s="1368"/>
      <c r="E35" s="1369"/>
      <c r="F35" s="1370"/>
      <c r="G35" s="1368"/>
      <c r="H35" s="1369"/>
      <c r="I35" s="1370"/>
      <c r="J35" s="1337"/>
      <c r="K35" s="1338"/>
      <c r="L35" s="1368"/>
      <c r="M35" s="1369"/>
      <c r="N35" s="1370"/>
      <c r="O35" s="1368"/>
      <c r="P35" s="1384"/>
      <c r="Q35" s="1385"/>
      <c r="R35" s="275"/>
      <c r="S35" s="268"/>
    </row>
    <row r="36" spans="1:32" ht="22.5" customHeight="1">
      <c r="A36" s="274"/>
      <c r="B36" s="1342"/>
      <c r="C36" s="1343"/>
      <c r="D36" s="872" t="s">
        <v>67</v>
      </c>
      <c r="E36" s="1071"/>
      <c r="F36" s="874" t="s">
        <v>77</v>
      </c>
      <c r="G36" s="872" t="s">
        <v>67</v>
      </c>
      <c r="H36" s="1071"/>
      <c r="I36" s="874" t="s">
        <v>77</v>
      </c>
      <c r="J36" s="1344"/>
      <c r="K36" s="1345"/>
      <c r="L36" s="872" t="s">
        <v>67</v>
      </c>
      <c r="M36" s="1071"/>
      <c r="N36" s="874" t="s">
        <v>77</v>
      </c>
      <c r="O36" s="872" t="s">
        <v>67</v>
      </c>
      <c r="P36" s="1071"/>
      <c r="Q36" s="874" t="s">
        <v>77</v>
      </c>
      <c r="R36" s="275"/>
      <c r="S36" s="268"/>
    </row>
    <row r="37" spans="1:32" ht="9" customHeight="1">
      <c r="A37" s="274"/>
      <c r="B37" s="1340" t="s">
        <v>18</v>
      </c>
      <c r="C37" s="1341"/>
      <c r="D37" s="1459"/>
      <c r="E37" s="1460"/>
      <c r="F37" s="1461"/>
      <c r="G37" s="1459"/>
      <c r="H37" s="1460"/>
      <c r="I37" s="1461"/>
      <c r="J37" s="1434"/>
      <c r="K37" s="1435"/>
      <c r="L37" s="1368"/>
      <c r="M37" s="1369"/>
      <c r="N37" s="1370"/>
      <c r="O37" s="1368"/>
      <c r="P37" s="1384"/>
      <c r="Q37" s="1385"/>
      <c r="R37" s="275"/>
      <c r="S37" s="268"/>
    </row>
    <row r="38" spans="1:32" ht="22.5" customHeight="1">
      <c r="A38" s="274"/>
      <c r="B38" s="1342"/>
      <c r="C38" s="1343"/>
      <c r="D38" s="276" t="s">
        <v>67</v>
      </c>
      <c r="E38" s="386">
        <v>7</v>
      </c>
      <c r="F38" s="277" t="s">
        <v>77</v>
      </c>
      <c r="G38" s="276" t="s">
        <v>67</v>
      </c>
      <c r="H38" s="386">
        <v>11</v>
      </c>
      <c r="I38" s="277" t="s">
        <v>77</v>
      </c>
      <c r="J38" s="1412">
        <f>H38-E38+1</f>
        <v>5</v>
      </c>
      <c r="K38" s="1413"/>
      <c r="L38" s="872" t="s">
        <v>67</v>
      </c>
      <c r="M38" s="873"/>
      <c r="N38" s="874" t="s">
        <v>77</v>
      </c>
      <c r="O38" s="872" t="s">
        <v>67</v>
      </c>
      <c r="P38" s="873"/>
      <c r="Q38" s="874" t="s">
        <v>77</v>
      </c>
      <c r="R38" s="275"/>
      <c r="S38" s="268"/>
    </row>
    <row r="39" spans="1:32" ht="9" customHeight="1">
      <c r="A39" s="274"/>
      <c r="B39" s="1340" t="s">
        <v>19</v>
      </c>
      <c r="C39" s="1341"/>
      <c r="D39" s="1368"/>
      <c r="E39" s="1369"/>
      <c r="F39" s="1370"/>
      <c r="G39" s="1368"/>
      <c r="H39" s="1369"/>
      <c r="I39" s="1370"/>
      <c r="J39" s="1337"/>
      <c r="K39" s="1338"/>
      <c r="L39" s="1368"/>
      <c r="M39" s="1369"/>
      <c r="N39" s="1370"/>
      <c r="O39" s="1368"/>
      <c r="P39" s="1384"/>
      <c r="Q39" s="1385"/>
      <c r="R39" s="275"/>
      <c r="S39" s="268"/>
    </row>
    <row r="40" spans="1:32" ht="22.5" customHeight="1">
      <c r="A40" s="274"/>
      <c r="B40" s="1342"/>
      <c r="C40" s="1343"/>
      <c r="D40" s="872" t="s">
        <v>67</v>
      </c>
      <c r="E40" s="1071"/>
      <c r="F40" s="874" t="s">
        <v>77</v>
      </c>
      <c r="G40" s="872" t="s">
        <v>67</v>
      </c>
      <c r="H40" s="1071"/>
      <c r="I40" s="874" t="s">
        <v>77</v>
      </c>
      <c r="J40" s="1344"/>
      <c r="K40" s="1345"/>
      <c r="L40" s="872" t="s">
        <v>67</v>
      </c>
      <c r="M40" s="1071"/>
      <c r="N40" s="874" t="s">
        <v>77</v>
      </c>
      <c r="O40" s="872" t="s">
        <v>67</v>
      </c>
      <c r="P40" s="1071"/>
      <c r="Q40" s="874" t="s">
        <v>77</v>
      </c>
      <c r="R40" s="275"/>
      <c r="S40" s="268"/>
    </row>
    <row r="41" spans="1:32" s="6" customFormat="1" ht="36.75" customHeight="1">
      <c r="A41" s="266"/>
      <c r="B41" s="870" t="s">
        <v>63</v>
      </c>
      <c r="C41" s="278"/>
      <c r="D41" s="278"/>
      <c r="E41" s="278"/>
      <c r="F41" s="278"/>
      <c r="G41" s="278"/>
      <c r="H41" s="278"/>
      <c r="I41" s="278"/>
      <c r="J41" s="278"/>
      <c r="K41" s="278"/>
      <c r="L41" s="278"/>
      <c r="M41" s="278"/>
      <c r="N41" s="278"/>
      <c r="O41" s="278"/>
      <c r="P41" s="278"/>
      <c r="Q41" s="278"/>
      <c r="R41" s="279"/>
      <c r="S41" s="279"/>
      <c r="T41" s="7"/>
      <c r="U41" s="7"/>
      <c r="V41" s="8"/>
      <c r="W41" s="7"/>
      <c r="X41" s="7"/>
      <c r="Y41" s="7"/>
      <c r="Z41" s="7"/>
      <c r="AA41" s="7"/>
      <c r="AD41" s="7"/>
      <c r="AE41" s="7"/>
      <c r="AF41" s="7"/>
    </row>
    <row r="42" spans="1:32" ht="21" customHeight="1">
      <c r="A42" s="280"/>
      <c r="B42" s="1418" t="s">
        <v>51</v>
      </c>
      <c r="C42" s="1419"/>
      <c r="D42" s="281"/>
      <c r="E42" s="282"/>
      <c r="F42" s="283"/>
      <c r="G42" s="283"/>
      <c r="H42" s="282"/>
      <c r="I42" s="283"/>
      <c r="J42" s="283"/>
      <c r="K42" s="283"/>
      <c r="L42" s="283"/>
      <c r="M42" s="284"/>
      <c r="N42" s="284"/>
      <c r="O42" s="1436" t="s">
        <v>10</v>
      </c>
      <c r="P42" s="1437"/>
      <c r="Q42" s="1438"/>
      <c r="R42" s="1448" t="s">
        <v>854</v>
      </c>
      <c r="S42" s="1450" t="s">
        <v>52</v>
      </c>
    </row>
    <row r="43" spans="1:32" ht="21" customHeight="1">
      <c r="A43" s="280"/>
      <c r="B43" s="1420"/>
      <c r="C43" s="1421"/>
      <c r="D43" s="1414" t="s">
        <v>3</v>
      </c>
      <c r="E43" s="1415"/>
      <c r="F43" s="1416"/>
      <c r="G43" s="1414" t="s">
        <v>6</v>
      </c>
      <c r="H43" s="1415"/>
      <c r="I43" s="1416"/>
      <c r="J43" s="1414" t="s">
        <v>5</v>
      </c>
      <c r="K43" s="1416"/>
      <c r="L43" s="1414" t="s">
        <v>20</v>
      </c>
      <c r="M43" s="1415"/>
      <c r="N43" s="1416"/>
      <c r="O43" s="1439"/>
      <c r="P43" s="1439"/>
      <c r="Q43" s="1440"/>
      <c r="R43" s="1449"/>
      <c r="S43" s="1451"/>
    </row>
    <row r="44" spans="1:32" ht="9" customHeight="1">
      <c r="A44" s="280"/>
      <c r="B44" s="285"/>
      <c r="C44" s="1408" t="s">
        <v>2080</v>
      </c>
      <c r="D44" s="1350"/>
      <c r="E44" s="1351"/>
      <c r="F44" s="1352"/>
      <c r="G44" s="1350"/>
      <c r="H44" s="1351"/>
      <c r="I44" s="1352"/>
      <c r="J44" s="1350"/>
      <c r="K44" s="1352"/>
      <c r="L44" s="1467"/>
      <c r="M44" s="1468"/>
      <c r="N44" s="1469"/>
      <c r="O44" s="1072"/>
      <c r="P44" s="1073"/>
      <c r="Q44" s="1074"/>
      <c r="R44" s="286"/>
      <c r="S44" s="1109"/>
    </row>
    <row r="45" spans="1:32" ht="22.5" customHeight="1">
      <c r="A45" s="280"/>
      <c r="B45" s="285"/>
      <c r="C45" s="1409"/>
      <c r="D45" s="1410">
        <v>0</v>
      </c>
      <c r="E45" s="1410"/>
      <c r="F45" s="1411"/>
      <c r="G45" s="1410">
        <v>0</v>
      </c>
      <c r="H45" s="1410"/>
      <c r="I45" s="1411"/>
      <c r="J45" s="1410">
        <v>0</v>
      </c>
      <c r="K45" s="1411"/>
      <c r="L45" s="1470"/>
      <c r="M45" s="1471"/>
      <c r="N45" s="1472"/>
      <c r="O45" s="1441">
        <f>SUM(D45,G45,J45)</f>
        <v>0</v>
      </c>
      <c r="P45" s="1442"/>
      <c r="Q45" s="1443"/>
      <c r="R45" s="1075">
        <v>0</v>
      </c>
      <c r="S45" s="1110">
        <v>0</v>
      </c>
    </row>
    <row r="46" spans="1:32" ht="9" customHeight="1">
      <c r="A46" s="280"/>
      <c r="B46" s="285"/>
      <c r="C46" s="1445" t="s">
        <v>32</v>
      </c>
      <c r="D46" s="1353"/>
      <c r="E46" s="1354"/>
      <c r="F46" s="1355"/>
      <c r="G46" s="1353"/>
      <c r="H46" s="1354"/>
      <c r="I46" s="1355"/>
      <c r="J46" s="1353"/>
      <c r="K46" s="1355"/>
      <c r="L46" s="1353"/>
      <c r="M46" s="1354"/>
      <c r="N46" s="1355"/>
      <c r="O46" s="1353">
        <f>SUM(D46:N46)</f>
        <v>0</v>
      </c>
      <c r="P46" s="1354"/>
      <c r="Q46" s="1355"/>
      <c r="R46" s="287"/>
      <c r="S46" s="288"/>
    </row>
    <row r="47" spans="1:32" ht="22.5" customHeight="1">
      <c r="A47" s="280"/>
      <c r="B47" s="285"/>
      <c r="C47" s="1446"/>
      <c r="D47" s="1396">
        <f>別紙１④!$E$63/100</f>
        <v>207.14</v>
      </c>
      <c r="E47" s="1396"/>
      <c r="F47" s="1397"/>
      <c r="G47" s="1396">
        <f>別紙１④!$J$63/100</f>
        <v>124.68</v>
      </c>
      <c r="H47" s="1396"/>
      <c r="I47" s="1397"/>
      <c r="J47" s="1396">
        <f>別紙１④!$O$63/100</f>
        <v>40.14</v>
      </c>
      <c r="K47" s="1397"/>
      <c r="L47" s="1396">
        <f>別紙１④!$T$63/100</f>
        <v>11.5</v>
      </c>
      <c r="M47" s="1396"/>
      <c r="N47" s="1396"/>
      <c r="O47" s="1392">
        <f>別紙１④!$C$63/100</f>
        <v>383.46</v>
      </c>
      <c r="P47" s="1393"/>
      <c r="Q47" s="1394"/>
      <c r="R47" s="1457">
        <f>SUMIFS(別紙２①!$F$18:$F$105,別紙２①!$P$18:$P$105,"荒廃農地")/1000</f>
        <v>0</v>
      </c>
      <c r="S47" s="1453">
        <f>別紙１④!$I$63+別紙１④!$N$63+別紙１④!$S$63+別紙１④!$X$63+別紙１④!$T$71+別紙１④!$S$80+別紙１④!$S$88+別紙１④!$P$110+別紙１④!$P$119</f>
        <v>398474</v>
      </c>
      <c r="W47" s="126"/>
    </row>
    <row r="48" spans="1:32" s="23" customFormat="1" ht="73.150000000000006" customHeight="1">
      <c r="A48" s="280"/>
      <c r="B48" s="285"/>
      <c r="C48" s="1447"/>
      <c r="D48" s="871" t="s">
        <v>404</v>
      </c>
      <c r="E48" s="1455" t="str">
        <f>IF(別紙１④!E56&gt;0,別紙１④!F56,"")&amp;CHAR(10)&amp;IF(別紙１④!E57&gt;0,別紙１④!F57,"")&amp;CHAR(10)&amp;IF(別紙１④!E58&gt;0,別紙１④!F58,"")&amp;CHAR(10)&amp;IF(別紙１④!E59&gt;0,別紙１④!F59,"")&amp;CHAR(10)&amp;IF(別紙１④!E60&gt;0,別紙１④!F60,"")&amp;CHAR(10)&amp;IF(別紙１④!E61&gt;0,別紙１④!F61,"")</f>
        <v>急傾斜
小区画・不整形
高齢化・耕作放棄率
特認基準
交付対象外</v>
      </c>
      <c r="F48" s="1456"/>
      <c r="G48" s="871" t="s">
        <v>21</v>
      </c>
      <c r="H48" s="1455" t="str">
        <f>IF(別紙１④!J56&gt;0,別紙１④!K56,"")&amp;CHAR(10)&amp;IF(別紙１④!J57&gt;0,別紙１④!K57,"")&amp;CHAR(10)&amp;IF(別紙１④!J58&gt;0,別紙１④!K58,"")&amp;CHAR(10)&amp;IF(別紙１④!J59&gt;0,別紙１④!K59,"")&amp;CHAR(10)&amp;IF(別紙１④!J60&gt;0,別紙１④!K60,"")&amp;CHAR(10)&amp;IF(別紙１④!J61&gt;0,別紙１④!K61,"")</f>
        <v>急傾斜
緩傾斜
高齢化・耕作放棄率
特認基準
交付対象外（田畑混在地）
交付対象外（田畑混在地以外）</v>
      </c>
      <c r="I48" s="1456"/>
      <c r="J48" s="871" t="s">
        <v>21</v>
      </c>
      <c r="K48" s="423" t="str">
        <f>IF(別紙１④!O56&gt;0,別紙１④!P56,"")&amp;CHAR(10)&amp;IF(別紙１④!O57&gt;0,別紙１④!P57,"")&amp;CHAR(10)&amp;IF(別紙１④!O58&gt;0,別紙１④!P58,"")&amp;CHAR(10)&amp;IF(別紙１④!O59&gt;0,別紙１④!P59,"")&amp;CHAR(10)&amp;IF(別紙１④!O60&gt;0,別紙１④!P60,"")&amp;CHAR(10)&amp;IF(別紙１④!O61&gt;0,別紙１④!P61,"")&amp;CHAR(10)&amp;IF(別紙１④!O62&gt;0,別紙１④!P62,"")</f>
        <v>急傾斜
緩傾斜
高齢化・耕作放棄率
草地比率の高い草地
特認基準
交付対象外（田草地混在地）
交付対象外（田草地混在地以外）</v>
      </c>
      <c r="L48" s="871" t="s">
        <v>21</v>
      </c>
      <c r="M48" s="1455" t="str">
        <f>IF(別紙１④!T56&gt;0,別紙１④!U56,"")&amp;CHAR(10)&amp;IF(別紙１④!T57&gt;0,別紙１④!U57,"")&amp;CHAR(10)&amp;IF(別紙１④!T58&gt;0,別紙１④!U58,"")&amp;CHAR(10)&amp;IF(別紙１④!T59&gt;0,別紙１④!U59,"")&amp;CHAR(10)&amp;IF(別紙１④!T60&gt;0,別紙１④!U60,"")</f>
        <v>急傾斜
特認基準
交付対象外（田採草放牧地混在地）
交付対象外（田採草放牧地混在地以外）</v>
      </c>
      <c r="N48" s="1456"/>
      <c r="O48" s="1395"/>
      <c r="P48" s="1396"/>
      <c r="Q48" s="1397"/>
      <c r="R48" s="1458"/>
      <c r="S48" s="1454"/>
    </row>
    <row r="49" spans="1:40" ht="10.5" customHeight="1">
      <c r="A49" s="280"/>
      <c r="B49" s="1482" t="s">
        <v>2081</v>
      </c>
      <c r="C49" s="1484" t="s">
        <v>33</v>
      </c>
      <c r="D49" s="1386">
        <v>0</v>
      </c>
      <c r="E49" s="1387"/>
      <c r="F49" s="1387"/>
      <c r="G49" s="1387"/>
      <c r="H49" s="1387"/>
      <c r="I49" s="1387"/>
      <c r="J49" s="1387"/>
      <c r="K49" s="1387"/>
      <c r="L49" s="1387"/>
      <c r="M49" s="1387"/>
      <c r="N49" s="1387"/>
      <c r="O49" s="1387"/>
      <c r="P49" s="1387"/>
      <c r="Q49" s="1387"/>
      <c r="R49" s="1388"/>
      <c r="S49" s="289"/>
      <c r="T49" s="4"/>
      <c r="U49" s="4"/>
      <c r="V49" s="4"/>
      <c r="W49" s="4"/>
      <c r="X49" s="4"/>
      <c r="Y49" s="4"/>
      <c r="Z49" s="4"/>
      <c r="AA49" s="4"/>
      <c r="AB49" s="4"/>
      <c r="AC49" s="4"/>
      <c r="AD49" s="4"/>
      <c r="AE49" s="4"/>
      <c r="AF49" s="4"/>
      <c r="AG49" s="4"/>
      <c r="AH49" s="4"/>
      <c r="AI49" s="4"/>
      <c r="AJ49" s="4"/>
      <c r="AK49" s="4"/>
      <c r="AL49" s="4"/>
      <c r="AM49" s="4"/>
      <c r="AN49" s="4"/>
    </row>
    <row r="50" spans="1:40" ht="24" customHeight="1">
      <c r="A50" s="280"/>
      <c r="B50" s="1483"/>
      <c r="C50" s="1485"/>
      <c r="D50" s="1389">
        <v>0</v>
      </c>
      <c r="E50" s="1390"/>
      <c r="F50" s="1390"/>
      <c r="G50" s="1390"/>
      <c r="H50" s="1390"/>
      <c r="I50" s="1390"/>
      <c r="J50" s="1390"/>
      <c r="K50" s="1390"/>
      <c r="L50" s="1390"/>
      <c r="M50" s="1390"/>
      <c r="N50" s="1390"/>
      <c r="O50" s="1390"/>
      <c r="P50" s="1390"/>
      <c r="Q50" s="1390"/>
      <c r="R50" s="1391"/>
      <c r="S50" s="1110">
        <v>0</v>
      </c>
      <c r="T50" s="4"/>
      <c r="U50" s="4"/>
      <c r="V50" s="4"/>
      <c r="W50" s="4"/>
      <c r="X50" s="4"/>
      <c r="Y50" s="4"/>
      <c r="Z50" s="4"/>
      <c r="AA50" s="4"/>
      <c r="AB50" s="4"/>
      <c r="AC50" s="4"/>
      <c r="AD50" s="4"/>
      <c r="AE50" s="4"/>
      <c r="AF50" s="4"/>
      <c r="AG50" s="4"/>
      <c r="AH50" s="4"/>
      <c r="AI50" s="4"/>
      <c r="AJ50" s="4"/>
      <c r="AK50" s="4"/>
      <c r="AL50" s="4"/>
      <c r="AM50" s="4"/>
      <c r="AN50" s="4"/>
    </row>
    <row r="51" spans="1:40" ht="63" customHeight="1">
      <c r="A51" s="280"/>
      <c r="B51" s="1479" t="s">
        <v>61</v>
      </c>
      <c r="C51" s="1479"/>
      <c r="D51" s="1479"/>
      <c r="E51" s="1479"/>
      <c r="F51" s="1479"/>
      <c r="G51" s="1479"/>
      <c r="H51" s="1479"/>
      <c r="I51" s="1479"/>
      <c r="J51" s="1479"/>
      <c r="K51" s="1479"/>
      <c r="L51" s="1479"/>
      <c r="M51" s="1479"/>
      <c r="N51" s="1479"/>
      <c r="O51" s="1479"/>
      <c r="P51" s="1479"/>
      <c r="Q51" s="1479"/>
      <c r="R51" s="1479"/>
      <c r="S51" s="1479"/>
      <c r="T51" s="9"/>
      <c r="U51" s="9"/>
      <c r="V51" s="9"/>
      <c r="W51" s="9"/>
      <c r="X51" s="9"/>
      <c r="Y51" s="9"/>
      <c r="Z51" s="9"/>
      <c r="AA51" s="9"/>
      <c r="AB51" s="9"/>
      <c r="AC51" s="9"/>
      <c r="AD51" s="9"/>
      <c r="AE51" s="9"/>
      <c r="AF51" s="9"/>
      <c r="AG51" s="9"/>
      <c r="AH51" s="9"/>
      <c r="AI51" s="9"/>
      <c r="AJ51" s="9"/>
      <c r="AK51" s="9"/>
      <c r="AL51" s="9"/>
      <c r="AM51" s="9"/>
    </row>
    <row r="52" spans="1:40" s="3" customFormat="1" ht="23.25" customHeight="1">
      <c r="A52" s="290"/>
      <c r="B52" s="1473" t="s">
        <v>22</v>
      </c>
      <c r="C52" s="1474"/>
      <c r="D52" s="1474"/>
      <c r="E52" s="1474"/>
      <c r="F52" s="1475"/>
      <c r="G52" s="1480" t="s">
        <v>0</v>
      </c>
      <c r="H52" s="1481"/>
      <c r="I52" s="1480"/>
      <c r="J52" s="1480" t="s">
        <v>1</v>
      </c>
      <c r="K52" s="1480"/>
      <c r="L52" s="1425" t="s">
        <v>2</v>
      </c>
      <c r="M52" s="1426"/>
      <c r="N52" s="1427"/>
      <c r="O52" s="291"/>
      <c r="P52" s="291"/>
      <c r="Q52" s="292"/>
      <c r="R52" s="292"/>
      <c r="S52" s="292"/>
    </row>
    <row r="53" spans="1:40" s="3" customFormat="1" ht="9" customHeight="1">
      <c r="A53" s="290"/>
      <c r="B53" s="1476"/>
      <c r="C53" s="1477"/>
      <c r="D53" s="1477"/>
      <c r="E53" s="1477"/>
      <c r="F53" s="1478"/>
      <c r="G53" s="1333"/>
      <c r="H53" s="1428"/>
      <c r="I53" s="1333"/>
      <c r="J53" s="1333"/>
      <c r="K53" s="1333"/>
      <c r="L53" s="1366"/>
      <c r="M53" s="1367"/>
      <c r="N53" s="1366"/>
      <c r="O53" s="293"/>
      <c r="P53" s="293"/>
      <c r="Q53" s="292"/>
      <c r="R53" s="292"/>
      <c r="S53" s="292"/>
    </row>
    <row r="54" spans="1:40" s="3" customFormat="1" ht="22.5" customHeight="1">
      <c r="A54" s="290"/>
      <c r="B54" s="1476"/>
      <c r="C54" s="1477"/>
      <c r="D54" s="1477"/>
      <c r="E54" s="1477"/>
      <c r="F54" s="1478"/>
      <c r="G54" s="1424">
        <v>0</v>
      </c>
      <c r="H54" s="1424"/>
      <c r="I54" s="1365"/>
      <c r="J54" s="1365">
        <v>0</v>
      </c>
      <c r="K54" s="1365"/>
      <c r="L54" s="1429">
        <v>0</v>
      </c>
      <c r="M54" s="1430"/>
      <c r="N54" s="1431"/>
      <c r="O54" s="294"/>
      <c r="P54" s="294"/>
      <c r="Q54" s="292"/>
      <c r="R54" s="292"/>
      <c r="S54" s="292"/>
    </row>
    <row r="55" spans="1:40" s="3" customFormat="1" ht="9" customHeight="1">
      <c r="A55" s="290"/>
      <c r="B55" s="295"/>
      <c r="C55" s="1359" t="s">
        <v>55</v>
      </c>
      <c r="D55" s="1360"/>
      <c r="E55" s="1360"/>
      <c r="F55" s="1361"/>
      <c r="G55" s="1326"/>
      <c r="H55" s="1327"/>
      <c r="I55" s="1326"/>
      <c r="J55" s="1326"/>
      <c r="K55" s="1326"/>
      <c r="L55" s="1465"/>
      <c r="M55" s="1466"/>
      <c r="N55" s="1465"/>
      <c r="O55" s="296"/>
      <c r="P55" s="296"/>
      <c r="Q55" s="292"/>
      <c r="R55" s="292"/>
      <c r="S55" s="292"/>
    </row>
    <row r="56" spans="1:40" s="3" customFormat="1" ht="22.5" customHeight="1">
      <c r="A56" s="290"/>
      <c r="B56" s="297"/>
      <c r="C56" s="1362"/>
      <c r="D56" s="1363"/>
      <c r="E56" s="1363"/>
      <c r="F56" s="1364"/>
      <c r="G56" s="1365">
        <v>0</v>
      </c>
      <c r="H56" s="1365"/>
      <c r="I56" s="1365"/>
      <c r="J56" s="1365">
        <v>0</v>
      </c>
      <c r="K56" s="1365"/>
      <c r="L56" s="1429">
        <v>0</v>
      </c>
      <c r="M56" s="1430"/>
      <c r="N56" s="1431"/>
      <c r="O56" s="294"/>
      <c r="P56" s="294"/>
      <c r="Q56" s="292"/>
      <c r="R56" s="292"/>
      <c r="S56" s="292"/>
    </row>
    <row r="57" spans="1:40" s="3" customFormat="1" ht="18" customHeight="1">
      <c r="A57" s="290"/>
      <c r="B57" s="1423" t="s">
        <v>56</v>
      </c>
      <c r="C57" s="1423"/>
      <c r="D57" s="1423"/>
      <c r="E57" s="1423"/>
      <c r="F57" s="1423"/>
      <c r="G57" s="1423"/>
      <c r="H57" s="1423"/>
      <c r="I57" s="1423"/>
      <c r="J57" s="1423"/>
      <c r="K57" s="1423"/>
      <c r="L57" s="1423"/>
      <c r="M57" s="1423"/>
      <c r="N57" s="1423"/>
      <c r="O57" s="1423"/>
      <c r="P57" s="1423"/>
      <c r="Q57" s="1423"/>
      <c r="R57" s="1423"/>
      <c r="S57" s="1423"/>
    </row>
    <row r="58" spans="1:40" s="10" customFormat="1" ht="18.600000000000001" customHeight="1">
      <c r="A58" s="298"/>
      <c r="B58" s="278" t="s">
        <v>64</v>
      </c>
      <c r="C58" s="298"/>
      <c r="D58" s="298"/>
      <c r="E58" s="298"/>
      <c r="F58" s="298"/>
      <c r="G58" s="298"/>
      <c r="H58" s="298"/>
      <c r="I58" s="298"/>
      <c r="J58" s="298"/>
      <c r="K58" s="298"/>
      <c r="L58" s="298"/>
      <c r="M58" s="298"/>
      <c r="N58" s="298"/>
      <c r="O58" s="298"/>
      <c r="P58" s="298"/>
      <c r="Q58" s="298"/>
      <c r="R58" s="298"/>
      <c r="S58" s="298"/>
    </row>
    <row r="59" spans="1:40" s="14" customFormat="1" ht="17.45" customHeight="1">
      <c r="A59" s="299"/>
      <c r="B59" s="1444" t="s">
        <v>2499</v>
      </c>
      <c r="C59" s="1444"/>
      <c r="D59" s="1444"/>
      <c r="E59" s="1444"/>
      <c r="F59" s="1444"/>
      <c r="G59" s="1444"/>
      <c r="H59" s="1444"/>
      <c r="I59" s="1444"/>
      <c r="J59" s="1444"/>
      <c r="K59" s="1444"/>
      <c r="L59" s="1444"/>
      <c r="M59" s="1444"/>
      <c r="N59" s="1444"/>
      <c r="O59" s="1444"/>
      <c r="P59" s="1444"/>
      <c r="Q59" s="1444"/>
      <c r="R59" s="1444"/>
      <c r="S59" s="1444"/>
    </row>
    <row r="60" spans="1:40" s="10" customFormat="1" ht="18.600000000000001" customHeight="1">
      <c r="A60" s="298"/>
      <c r="B60" s="278" t="s">
        <v>65</v>
      </c>
      <c r="C60" s="298"/>
      <c r="D60" s="298"/>
      <c r="E60" s="298"/>
      <c r="F60" s="298"/>
      <c r="G60" s="298"/>
      <c r="H60" s="298"/>
      <c r="I60" s="298"/>
      <c r="J60" s="298"/>
      <c r="K60" s="298"/>
      <c r="L60" s="298"/>
      <c r="M60" s="298"/>
      <c r="N60" s="298"/>
      <c r="O60" s="298"/>
      <c r="P60" s="298"/>
      <c r="Q60" s="298"/>
      <c r="R60" s="298"/>
      <c r="S60" s="298"/>
    </row>
    <row r="61" spans="1:40" s="10" customFormat="1" ht="31.5" customHeight="1">
      <c r="A61" s="299"/>
      <c r="B61" s="1432" t="s">
        <v>2500</v>
      </c>
      <c r="C61" s="1433"/>
      <c r="D61" s="1433"/>
      <c r="E61" s="1433"/>
      <c r="F61" s="1433"/>
      <c r="G61" s="1433"/>
      <c r="H61" s="1433"/>
      <c r="I61" s="1433"/>
      <c r="J61" s="1433"/>
      <c r="K61" s="1433"/>
      <c r="L61" s="1433"/>
      <c r="M61" s="1433"/>
      <c r="N61" s="1433"/>
      <c r="O61" s="1433"/>
      <c r="P61" s="1433"/>
      <c r="Q61" s="1433"/>
      <c r="R61" s="1433"/>
      <c r="S61" s="1433"/>
    </row>
    <row r="62" spans="1:40" s="10" customFormat="1" ht="18.600000000000001" customHeight="1">
      <c r="A62" s="298"/>
      <c r="B62" s="278" t="s">
        <v>68</v>
      </c>
      <c r="C62" s="298"/>
      <c r="D62" s="278"/>
      <c r="E62" s="278"/>
      <c r="F62" s="278"/>
      <c r="G62" s="278"/>
      <c r="H62" s="278"/>
      <c r="I62" s="278"/>
      <c r="J62" s="278"/>
      <c r="K62" s="278"/>
      <c r="L62" s="278"/>
      <c r="M62" s="278"/>
      <c r="N62" s="278"/>
      <c r="O62" s="278"/>
      <c r="P62" s="278"/>
      <c r="Q62" s="278"/>
      <c r="R62" s="298"/>
      <c r="S62" s="298"/>
    </row>
    <row r="63" spans="1:40" s="10" customFormat="1" ht="30" customHeight="1">
      <c r="A63" s="298"/>
      <c r="B63" s="1452" t="s">
        <v>66</v>
      </c>
      <c r="C63" s="1452"/>
      <c r="D63" s="1452"/>
      <c r="E63" s="1452"/>
      <c r="F63" s="1452"/>
      <c r="G63" s="298"/>
      <c r="H63" s="298"/>
      <c r="I63" s="298"/>
      <c r="J63" s="298"/>
      <c r="K63" s="298"/>
      <c r="L63" s="298"/>
      <c r="M63" s="298"/>
      <c r="N63" s="298"/>
      <c r="O63" s="298"/>
      <c r="P63" s="298"/>
      <c r="Q63" s="298"/>
      <c r="R63" s="298"/>
      <c r="S63" s="298"/>
    </row>
    <row r="64" spans="1:40" s="10" customFormat="1" ht="9" customHeight="1">
      <c r="A64" s="298"/>
      <c r="B64" s="1462">
        <f>O44+O46-D64</f>
        <v>0</v>
      </c>
      <c r="C64" s="1463"/>
      <c r="D64" s="1463"/>
      <c r="E64" s="1463"/>
      <c r="F64" s="1464"/>
      <c r="G64" s="298"/>
      <c r="H64" s="298"/>
      <c r="I64" s="298"/>
      <c r="J64" s="298"/>
      <c r="K64" s="298"/>
      <c r="L64" s="298"/>
      <c r="M64" s="298"/>
      <c r="N64" s="298"/>
      <c r="O64" s="298"/>
      <c r="P64" s="298"/>
      <c r="Q64" s="298"/>
      <c r="R64" s="298"/>
      <c r="S64" s="298"/>
    </row>
    <row r="65" spans="1:39" s="10" customFormat="1" ht="22.5" customHeight="1">
      <c r="A65" s="298"/>
      <c r="B65" s="1422">
        <v>100</v>
      </c>
      <c r="C65" s="1422"/>
      <c r="D65" s="1422"/>
      <c r="E65" s="1422"/>
      <c r="F65" s="1422"/>
      <c r="G65" s="300"/>
      <c r="H65" s="300"/>
      <c r="I65" s="300"/>
      <c r="J65" s="300"/>
      <c r="K65" s="300"/>
      <c r="L65" s="300"/>
      <c r="M65" s="300"/>
      <c r="N65" s="300"/>
      <c r="O65" s="300"/>
      <c r="P65" s="300"/>
      <c r="Q65" s="300"/>
      <c r="R65" s="300"/>
      <c r="S65" s="300"/>
      <c r="T65" s="11"/>
      <c r="U65" s="11"/>
      <c r="V65" s="11"/>
      <c r="W65" s="11"/>
      <c r="X65" s="11"/>
    </row>
    <row r="66" spans="1:39" s="10" customFormat="1" ht="15" customHeight="1">
      <c r="B66" s="1331"/>
      <c r="C66" s="1331"/>
      <c r="D66" s="1331"/>
      <c r="E66" s="1331"/>
      <c r="F66" s="1331"/>
      <c r="G66" s="1331"/>
      <c r="H66" s="1331"/>
      <c r="I66" s="1331"/>
      <c r="J66" s="1331"/>
      <c r="K66" s="1331"/>
      <c r="L66" s="1331"/>
      <c r="M66" s="1331"/>
      <c r="N66" s="1331"/>
      <c r="O66" s="1331"/>
      <c r="P66" s="1331"/>
      <c r="Q66" s="1331"/>
      <c r="R66" s="1331"/>
      <c r="S66" s="1331"/>
      <c r="T66" s="11"/>
      <c r="U66" s="11"/>
      <c r="V66" s="11"/>
      <c r="W66" s="11"/>
      <c r="X66" s="11"/>
      <c r="Y66" s="11"/>
      <c r="Z66" s="11"/>
      <c r="AA66" s="11"/>
      <c r="AB66" s="11"/>
      <c r="AC66" s="11"/>
      <c r="AD66" s="11"/>
      <c r="AE66" s="11"/>
      <c r="AF66" s="11"/>
      <c r="AG66" s="11"/>
      <c r="AH66" s="11"/>
      <c r="AI66" s="11"/>
      <c r="AJ66" s="11"/>
      <c r="AK66" s="11"/>
      <c r="AL66" s="11"/>
      <c r="AM66" s="11"/>
    </row>
    <row r="67" spans="1:39" s="10" customFormat="1" ht="27.75" customHeight="1">
      <c r="B67" s="1332" t="s">
        <v>2501</v>
      </c>
      <c r="C67" s="1332"/>
      <c r="D67" s="1332"/>
      <c r="E67" s="1332"/>
      <c r="F67" s="1332"/>
      <c r="G67" s="1332"/>
      <c r="H67" s="1332"/>
      <c r="I67" s="1332"/>
      <c r="J67" s="1332"/>
      <c r="K67" s="1332"/>
      <c r="L67" s="1332"/>
      <c r="M67" s="1332"/>
      <c r="N67" s="1332"/>
      <c r="O67" s="1332"/>
      <c r="P67" s="1332"/>
      <c r="Q67" s="1332"/>
      <c r="R67" s="1332"/>
      <c r="S67" s="1332"/>
      <c r="T67" s="11"/>
      <c r="U67" s="11"/>
      <c r="V67" s="11"/>
      <c r="W67" s="11"/>
      <c r="X67" s="11"/>
      <c r="Y67" s="11"/>
      <c r="Z67" s="11"/>
      <c r="AA67" s="11"/>
      <c r="AB67" s="11"/>
      <c r="AC67" s="11"/>
      <c r="AD67" s="11"/>
      <c r="AE67" s="11"/>
      <c r="AF67" s="11"/>
      <c r="AG67" s="11"/>
      <c r="AH67" s="11"/>
      <c r="AI67" s="11"/>
      <c r="AJ67" s="11"/>
      <c r="AK67" s="11"/>
      <c r="AL67" s="11"/>
      <c r="AM67" s="11"/>
    </row>
    <row r="68" spans="1:39" s="10" customFormat="1" ht="15" customHeight="1">
      <c r="B68" s="301" t="s">
        <v>15</v>
      </c>
      <c r="C68" s="263"/>
      <c r="D68" s="18"/>
      <c r="E68" s="18"/>
      <c r="F68" s="18"/>
      <c r="G68" s="18"/>
      <c r="H68" s="18"/>
      <c r="I68" s="18"/>
      <c r="J68" s="18"/>
      <c r="K68" s="18"/>
      <c r="L68" s="18"/>
      <c r="M68" s="18"/>
      <c r="N68" s="18"/>
      <c r="O68" s="18"/>
      <c r="P68" s="18"/>
      <c r="Q68" s="18"/>
      <c r="R68" s="18"/>
      <c r="S68" s="18"/>
    </row>
    <row r="69" spans="1:39" s="10" customFormat="1" ht="24.75" customHeight="1">
      <c r="B69" s="1328" t="s">
        <v>2502</v>
      </c>
      <c r="C69" s="1328"/>
      <c r="D69" s="1328"/>
      <c r="E69" s="1328"/>
      <c r="F69" s="1328"/>
      <c r="G69" s="1328"/>
      <c r="H69" s="1328"/>
      <c r="I69" s="1328"/>
      <c r="J69" s="1328"/>
      <c r="K69" s="1328"/>
      <c r="L69" s="1328"/>
      <c r="M69" s="1328"/>
      <c r="N69" s="1328"/>
      <c r="O69" s="1328"/>
      <c r="P69" s="1328"/>
      <c r="Q69" s="1328"/>
      <c r="R69" s="1328"/>
      <c r="S69" s="1328"/>
      <c r="T69" s="11"/>
      <c r="U69" s="11"/>
      <c r="V69" s="11"/>
      <c r="W69" s="11"/>
      <c r="X69" s="11"/>
      <c r="Y69" s="11"/>
      <c r="Z69" s="11"/>
      <c r="AA69" s="11"/>
      <c r="AB69" s="11"/>
      <c r="AC69" s="11"/>
      <c r="AD69" s="11"/>
      <c r="AE69" s="11"/>
      <c r="AF69" s="11"/>
      <c r="AG69" s="11"/>
      <c r="AH69" s="11"/>
      <c r="AI69" s="11"/>
      <c r="AJ69" s="11"/>
      <c r="AK69" s="11"/>
      <c r="AL69" s="11"/>
      <c r="AM69" s="11"/>
    </row>
    <row r="106" spans="2:21" s="4" customFormat="1" ht="22.5" customHeight="1">
      <c r="B106" s="13"/>
      <c r="C106" s="12"/>
      <c r="D106" s="7"/>
      <c r="E106" s="7"/>
      <c r="F106" s="7"/>
      <c r="G106" s="7"/>
      <c r="H106" s="7"/>
      <c r="I106" s="7"/>
      <c r="J106" s="7"/>
      <c r="K106" s="7"/>
      <c r="L106" s="7"/>
      <c r="M106" s="7"/>
      <c r="N106" s="7"/>
      <c r="O106" s="7"/>
      <c r="P106" s="7"/>
      <c r="Q106" s="7"/>
      <c r="R106" s="7"/>
      <c r="S106" s="7"/>
      <c r="T106" s="7"/>
      <c r="U106" s="7"/>
    </row>
    <row r="109" spans="2:21" ht="30" customHeight="1"/>
    <row r="321" ht="65.25" customHeight="1"/>
  </sheetData>
  <mergeCells count="126">
    <mergeCell ref="B63:F63"/>
    <mergeCell ref="S47:S48"/>
    <mergeCell ref="E48:F48"/>
    <mergeCell ref="R47:R48"/>
    <mergeCell ref="J34:K34"/>
    <mergeCell ref="G47:I47"/>
    <mergeCell ref="G37:I37"/>
    <mergeCell ref="B64:F64"/>
    <mergeCell ref="L55:N55"/>
    <mergeCell ref="M48:N48"/>
    <mergeCell ref="J45:K45"/>
    <mergeCell ref="L44:N45"/>
    <mergeCell ref="H48:I48"/>
    <mergeCell ref="D43:F43"/>
    <mergeCell ref="G43:I43"/>
    <mergeCell ref="J43:K43"/>
    <mergeCell ref="B52:F54"/>
    <mergeCell ref="L47:N47"/>
    <mergeCell ref="B51:S51"/>
    <mergeCell ref="G52:I52"/>
    <mergeCell ref="J52:K52"/>
    <mergeCell ref="B49:B50"/>
    <mergeCell ref="C49:C50"/>
    <mergeCell ref="D37:F37"/>
    <mergeCell ref="B65:F65"/>
    <mergeCell ref="L33:N33"/>
    <mergeCell ref="B57:S57"/>
    <mergeCell ref="J47:K47"/>
    <mergeCell ref="G54:I54"/>
    <mergeCell ref="J46:K46"/>
    <mergeCell ref="L46:N46"/>
    <mergeCell ref="L52:N52"/>
    <mergeCell ref="G53:I53"/>
    <mergeCell ref="J56:K56"/>
    <mergeCell ref="L56:N56"/>
    <mergeCell ref="J54:K54"/>
    <mergeCell ref="L54:N54"/>
    <mergeCell ref="B61:S61"/>
    <mergeCell ref="J55:K55"/>
    <mergeCell ref="J37:K37"/>
    <mergeCell ref="O42:Q43"/>
    <mergeCell ref="O45:Q45"/>
    <mergeCell ref="B59:S59"/>
    <mergeCell ref="C46:C48"/>
    <mergeCell ref="D47:F47"/>
    <mergeCell ref="D44:F44"/>
    <mergeCell ref="R42:R43"/>
    <mergeCell ref="S42:S43"/>
    <mergeCell ref="C44:C45"/>
    <mergeCell ref="D45:F45"/>
    <mergeCell ref="G45:I45"/>
    <mergeCell ref="B35:C36"/>
    <mergeCell ref="D35:F35"/>
    <mergeCell ref="G35:I35"/>
    <mergeCell ref="J35:K35"/>
    <mergeCell ref="C26:S26"/>
    <mergeCell ref="J38:K38"/>
    <mergeCell ref="J40:K40"/>
    <mergeCell ref="B33:C34"/>
    <mergeCell ref="O31:Q31"/>
    <mergeCell ref="O33:Q33"/>
    <mergeCell ref="O35:Q35"/>
    <mergeCell ref="L43:N43"/>
    <mergeCell ref="L39:N39"/>
    <mergeCell ref="B37:C38"/>
    <mergeCell ref="J36:K36"/>
    <mergeCell ref="D33:F33"/>
    <mergeCell ref="G33:I33"/>
    <mergeCell ref="J33:K33"/>
    <mergeCell ref="B42:C43"/>
    <mergeCell ref="D49:R49"/>
    <mergeCell ref="D50:R50"/>
    <mergeCell ref="O47:Q48"/>
    <mergeCell ref="G30:I30"/>
    <mergeCell ref="J30:K30"/>
    <mergeCell ref="L30:N30"/>
    <mergeCell ref="R2:S2"/>
    <mergeCell ref="D6:F6"/>
    <mergeCell ref="D7:F7"/>
    <mergeCell ref="D9:F9"/>
    <mergeCell ref="D10:F10"/>
    <mergeCell ref="G7:Q7"/>
    <mergeCell ref="G6:Q6"/>
    <mergeCell ref="G9:Q9"/>
    <mergeCell ref="G10:Q10"/>
    <mergeCell ref="D12:F12"/>
    <mergeCell ref="O46:Q46"/>
    <mergeCell ref="B30:C30"/>
    <mergeCell ref="D13:F13"/>
    <mergeCell ref="D30:F30"/>
    <mergeCell ref="B39:C40"/>
    <mergeCell ref="D39:F39"/>
    <mergeCell ref="G39:I39"/>
    <mergeCell ref="J39:K39"/>
    <mergeCell ref="E16:R16"/>
    <mergeCell ref="E19:Q19"/>
    <mergeCell ref="E20:Q20"/>
    <mergeCell ref="E21:Q21"/>
    <mergeCell ref="E22:Q22"/>
    <mergeCell ref="L35:N35"/>
    <mergeCell ref="O39:Q39"/>
    <mergeCell ref="O37:Q37"/>
    <mergeCell ref="G55:I55"/>
    <mergeCell ref="B69:S69"/>
    <mergeCell ref="B4:S4"/>
    <mergeCell ref="B66:S66"/>
    <mergeCell ref="B67:S67"/>
    <mergeCell ref="J53:K53"/>
    <mergeCell ref="D31:F31"/>
    <mergeCell ref="G31:I31"/>
    <mergeCell ref="J31:K31"/>
    <mergeCell ref="L31:N31"/>
    <mergeCell ref="B28:S28"/>
    <mergeCell ref="B31:C32"/>
    <mergeCell ref="J32:K32"/>
    <mergeCell ref="G12:Q12"/>
    <mergeCell ref="G13:Q13"/>
    <mergeCell ref="G44:I44"/>
    <mergeCell ref="J44:K44"/>
    <mergeCell ref="D46:F46"/>
    <mergeCell ref="G46:I46"/>
    <mergeCell ref="O30:Q30"/>
    <mergeCell ref="C55:F56"/>
    <mergeCell ref="G56:I56"/>
    <mergeCell ref="L53:N53"/>
    <mergeCell ref="L37:N37"/>
  </mergeCells>
  <phoneticPr fontId="3"/>
  <dataValidations count="6">
    <dataValidation imeMode="off" allowBlank="1" showInputMessage="1" showErrorMessage="1" sqref="R47 L55:P55 L53:P53 G53:K56 D44:K45 R44:S45 S50" xr:uid="{00000000-0002-0000-0400-000000000000}"/>
    <dataValidation imeMode="hiragana" allowBlank="1" showInputMessage="1" showErrorMessage="1" sqref="G12:Q12 G9:Q9 G6:Q6" xr:uid="{00000000-0002-0000-0400-000001000000}"/>
    <dataValidation type="list" allowBlank="1" showInputMessage="1" showErrorMessage="1" prompt="7~11を選択" sqref="P38 P32 P34 P36 P40 E38 H38 M38 E32 H32 M32 E34 H34 M34 E36 H36 M36 E40 H40 M40" xr:uid="{00000000-0002-0000-0400-000002000000}">
      <formula1>"7,8,9,10,11"</formula1>
    </dataValidation>
    <dataValidation allowBlank="1" showInputMessage="1" showErrorMessage="1" prompt="自動入力" sqref="J38:K38 J32:K32 J34:K34 J36:K36 J40:K40" xr:uid="{00000000-0002-0000-0400-000003000000}"/>
    <dataValidation type="list" allowBlank="1" showInputMessage="1" showErrorMessage="1" prompt="該当する場合「☑」を選択" sqref="D22" xr:uid="{723AF7F4-44EB-441B-9EF1-0ABEB2F8C9AE}">
      <formula1>"□,☑"</formula1>
    </dataValidation>
    <dataValidation type="list" allowBlank="1" showInputMessage="1" showErrorMessage="1" prompt="下記リストから選択" sqref="R19:R22" xr:uid="{E26431F2-209A-4B5F-99D3-7835345B01A4}">
      <formula1>"別紙1,別紙2,別紙3,別紙4"</formula1>
    </dataValidation>
  </dataValidations>
  <printOptions horizontalCentered="1"/>
  <pageMargins left="0.59055118110236227" right="0.31496062992125984" top="0.55118110236220474" bottom="0.15748031496062992" header="0.31496062992125984" footer="0.31496062992125984"/>
  <pageSetup paperSize="9" scale="94" fitToWidth="0" fitToHeight="0" orientation="portrait" r:id="rId1"/>
  <rowBreaks count="1" manualBreakCount="1">
    <brk id="26" max="14" man="1"/>
  </rowBreaks>
  <extLst>
    <ext xmlns:x14="http://schemas.microsoft.com/office/spreadsheetml/2009/9/main" uri="{78C0D931-6437-407d-A8EE-F0AAD7539E65}">
      <x14:conditionalFormattings>
        <x14:conditionalFormatting xmlns:xm="http://schemas.microsoft.com/office/excel/2006/main">
          <x14:cfRule type="expression" priority="1" id="{9D376382-089C-4961-B596-B6EB50EE1A75}">
            <xm:f>AND(別紙１④!$A$155="✓",$B$65="")</xm:f>
            <x14:dxf>
              <fill>
                <patternFill>
                  <bgColor rgb="FFFF0000"/>
                </patternFill>
              </fill>
            </x14:dxf>
          </x14:cfRule>
          <xm:sqref>B65:F65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A1:H31"/>
  <sheetViews>
    <sheetView showGridLines="0" view="pageBreakPreview" zoomScale="73" zoomScaleNormal="55" zoomScaleSheetLayoutView="100" workbookViewId="0">
      <selection activeCell="G15" sqref="G15"/>
    </sheetView>
  </sheetViews>
  <sheetFormatPr defaultColWidth="4.875" defaultRowHeight="18.7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1:8">
      <c r="A1" s="302"/>
      <c r="B1" s="302" t="s">
        <v>53</v>
      </c>
      <c r="C1" s="302"/>
      <c r="D1" s="302"/>
      <c r="E1" s="302"/>
      <c r="F1" s="302"/>
      <c r="G1" s="302"/>
      <c r="H1" s="302"/>
    </row>
    <row r="2" spans="1:8">
      <c r="A2" s="302"/>
      <c r="B2" s="315" t="s">
        <v>23</v>
      </c>
      <c r="C2" s="316"/>
      <c r="D2" s="316"/>
      <c r="E2" s="316"/>
      <c r="F2" s="316"/>
      <c r="G2" s="316"/>
      <c r="H2" s="317" t="s">
        <v>24</v>
      </c>
    </row>
    <row r="3" spans="1:8" s="15" customFormat="1" ht="24" customHeight="1">
      <c r="A3" s="306"/>
      <c r="B3" s="853" t="str">
        <f>別紙１①!D19</f>
        <v>□</v>
      </c>
      <c r="C3" s="306" t="s">
        <v>25</v>
      </c>
      <c r="D3" s="318" t="str">
        <f>別紙１①!D20</f>
        <v>☑</v>
      </c>
      <c r="E3" s="306" t="s">
        <v>26</v>
      </c>
      <c r="F3" s="318" t="str">
        <f>別紙１①!D21</f>
        <v>□</v>
      </c>
      <c r="G3" s="306" t="s">
        <v>27</v>
      </c>
      <c r="H3" s="319" t="str">
        <f>はじめに!D5&amp;""</f>
        <v>あいうえお集落協定</v>
      </c>
    </row>
    <row r="4" spans="1:8" s="16" customFormat="1" ht="14.25" customHeight="1">
      <c r="A4" s="320"/>
      <c r="B4" s="321"/>
      <c r="C4" s="322"/>
      <c r="D4" s="323"/>
      <c r="E4" s="322"/>
      <c r="F4" s="323"/>
      <c r="G4" s="322"/>
      <c r="H4" s="324"/>
    </row>
    <row r="5" spans="1:8">
      <c r="B5" s="17"/>
      <c r="C5" s="46"/>
      <c r="D5" s="47"/>
      <c r="E5" s="47"/>
      <c r="F5" s="47"/>
      <c r="G5" s="47"/>
      <c r="H5" s="48"/>
    </row>
    <row r="6" spans="1:8">
      <c r="B6" s="17"/>
      <c r="C6" s="49"/>
      <c r="D6" s="50"/>
      <c r="E6" s="50"/>
      <c r="F6" s="50"/>
      <c r="G6" s="50"/>
      <c r="H6" s="51"/>
    </row>
    <row r="7" spans="1:8">
      <c r="B7" s="17"/>
      <c r="C7" s="49"/>
      <c r="D7" s="50"/>
      <c r="E7" s="50"/>
      <c r="F7" s="50"/>
      <c r="G7" s="50"/>
      <c r="H7" s="51"/>
    </row>
    <row r="8" spans="1:8">
      <c r="B8" s="17"/>
      <c r="C8" s="49"/>
      <c r="D8" s="50"/>
      <c r="E8" s="50"/>
      <c r="F8" s="50"/>
      <c r="G8" s="50"/>
      <c r="H8" s="51"/>
    </row>
    <row r="9" spans="1:8">
      <c r="B9" s="17"/>
      <c r="C9" s="49"/>
      <c r="D9" s="50"/>
      <c r="E9" s="50"/>
      <c r="F9" s="50"/>
      <c r="G9" s="50"/>
      <c r="H9" s="51"/>
    </row>
    <row r="10" spans="1:8">
      <c r="B10" s="17"/>
      <c r="C10" s="49"/>
      <c r="D10" s="50"/>
      <c r="E10" s="50"/>
      <c r="F10" s="50"/>
      <c r="G10" s="50"/>
      <c r="H10" s="51"/>
    </row>
    <row r="11" spans="1:8">
      <c r="B11" s="17"/>
      <c r="C11" s="49"/>
      <c r="D11" s="50"/>
      <c r="E11" s="50"/>
      <c r="F11" s="50"/>
      <c r="G11" s="50"/>
      <c r="H11" s="51"/>
    </row>
    <row r="12" spans="1:8">
      <c r="B12" s="17"/>
      <c r="C12" s="49"/>
      <c r="D12" s="50"/>
      <c r="E12" s="50"/>
      <c r="F12" s="50"/>
      <c r="G12" s="50"/>
      <c r="H12" s="51"/>
    </row>
    <row r="13" spans="1:8">
      <c r="B13" s="17"/>
      <c r="C13" s="49"/>
      <c r="D13" s="50"/>
      <c r="E13" s="50"/>
      <c r="F13" s="50"/>
      <c r="G13" s="50"/>
      <c r="H13" s="51"/>
    </row>
    <row r="14" spans="1:8">
      <c r="B14" s="17"/>
      <c r="C14" s="49"/>
      <c r="D14" s="50"/>
      <c r="E14" s="50"/>
      <c r="F14" s="50"/>
      <c r="G14" s="50"/>
      <c r="H14" s="51"/>
    </row>
    <row r="15" spans="1:8">
      <c r="B15" s="17"/>
      <c r="C15" s="49"/>
      <c r="D15" s="50"/>
      <c r="E15" s="50"/>
      <c r="F15" s="50"/>
      <c r="G15" s="50"/>
      <c r="H15" s="51"/>
    </row>
    <row r="16" spans="1:8">
      <c r="B16" s="17"/>
      <c r="C16" s="49"/>
      <c r="D16" s="50"/>
      <c r="E16" s="50"/>
      <c r="F16" s="50"/>
      <c r="G16" s="50"/>
      <c r="H16" s="51"/>
    </row>
    <row r="17" spans="2:8">
      <c r="B17" s="17"/>
      <c r="C17" s="49"/>
      <c r="D17" s="50"/>
      <c r="E17" s="50"/>
      <c r="F17" s="50"/>
      <c r="G17" s="50"/>
      <c r="H17" s="51"/>
    </row>
    <row r="18" spans="2:8">
      <c r="B18" s="17"/>
      <c r="C18" s="49"/>
      <c r="D18" s="50"/>
      <c r="E18" s="50"/>
      <c r="F18" s="50"/>
      <c r="G18" s="50"/>
      <c r="H18" s="51"/>
    </row>
    <row r="19" spans="2:8">
      <c r="B19" s="17"/>
      <c r="C19" s="49"/>
      <c r="D19" s="50"/>
      <c r="E19" s="50"/>
      <c r="F19" s="50"/>
      <c r="G19" s="50"/>
      <c r="H19" s="51"/>
    </row>
    <row r="20" spans="2:8">
      <c r="B20" s="17"/>
      <c r="C20" s="49"/>
      <c r="D20" s="50"/>
      <c r="E20" s="50"/>
      <c r="F20" s="50"/>
      <c r="G20" s="50"/>
      <c r="H20" s="51"/>
    </row>
    <row r="21" spans="2:8">
      <c r="B21" s="17"/>
      <c r="C21" s="49"/>
      <c r="D21" s="50"/>
      <c r="E21" s="50"/>
      <c r="F21" s="50"/>
      <c r="G21" s="50"/>
      <c r="H21" s="51"/>
    </row>
    <row r="22" spans="2:8">
      <c r="B22" s="17"/>
      <c r="C22" s="49"/>
      <c r="D22" s="50"/>
      <c r="E22" s="50"/>
      <c r="F22" s="50"/>
      <c r="G22" s="50"/>
      <c r="H22" s="51"/>
    </row>
    <row r="23" spans="2:8">
      <c r="B23" s="17"/>
      <c r="C23" s="49"/>
      <c r="D23" s="50"/>
      <c r="E23" s="50"/>
      <c r="F23" s="50"/>
      <c r="G23" s="50"/>
      <c r="H23" s="51"/>
    </row>
    <row r="24" spans="2:8">
      <c r="B24" s="17"/>
      <c r="C24" s="49"/>
      <c r="D24" s="50"/>
      <c r="E24" s="50"/>
      <c r="F24" s="50"/>
      <c r="G24" s="50"/>
      <c r="H24" s="51"/>
    </row>
    <row r="25" spans="2:8">
      <c r="B25" s="17"/>
      <c r="C25" s="49"/>
      <c r="D25" s="50"/>
      <c r="E25" s="50"/>
      <c r="F25" s="50"/>
      <c r="G25" s="50"/>
      <c r="H25" s="51"/>
    </row>
    <row r="26" spans="2:8">
      <c r="B26" s="17"/>
      <c r="C26" s="49"/>
      <c r="D26" s="50"/>
      <c r="E26" s="50"/>
      <c r="F26" s="50"/>
      <c r="G26" s="50"/>
      <c r="H26" s="51"/>
    </row>
    <row r="27" spans="2:8">
      <c r="B27" s="17"/>
      <c r="C27" s="49"/>
      <c r="D27" s="50"/>
      <c r="E27" s="50"/>
      <c r="F27" s="50"/>
      <c r="G27" s="50"/>
      <c r="H27" s="51"/>
    </row>
    <row r="28" spans="2:8">
      <c r="B28" s="17"/>
      <c r="C28" s="49"/>
      <c r="D28" s="50"/>
      <c r="E28" s="50"/>
      <c r="F28" s="50"/>
      <c r="G28" s="50"/>
      <c r="H28" s="51"/>
    </row>
    <row r="29" spans="2:8">
      <c r="B29" s="17"/>
      <c r="C29" s="49"/>
      <c r="D29" s="50"/>
      <c r="E29" s="50"/>
      <c r="F29" s="50"/>
      <c r="G29" s="50"/>
      <c r="H29" s="51"/>
    </row>
    <row r="30" spans="2:8">
      <c r="B30" s="17"/>
      <c r="C30" s="49"/>
      <c r="D30" s="50"/>
      <c r="E30" s="50"/>
      <c r="F30" s="50"/>
      <c r="G30" s="50"/>
      <c r="H30" s="51"/>
    </row>
    <row r="31" spans="2:8">
      <c r="B31" s="17"/>
      <c r="C31" s="52"/>
      <c r="D31" s="53"/>
      <c r="E31" s="53"/>
      <c r="F31" s="53"/>
      <c r="G31" s="53"/>
      <c r="H31" s="54"/>
    </row>
  </sheetData>
  <phoneticPr fontId="3"/>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CFFCC"/>
    <pageSetUpPr fitToPage="1"/>
  </sheetPr>
  <dimension ref="A1:AK63"/>
  <sheetViews>
    <sheetView showGridLines="0" view="pageBreakPreview" zoomScaleNormal="100" zoomScaleSheetLayoutView="70" workbookViewId="0">
      <selection activeCell="A37" sqref="A37:I37"/>
    </sheetView>
  </sheetViews>
  <sheetFormatPr defaultColWidth="5.625" defaultRowHeight="28.5"/>
  <cols>
    <col min="1" max="1" width="17.5" style="57" customWidth="1"/>
    <col min="2" max="2" width="32.625" style="57" customWidth="1"/>
    <col min="3" max="3" width="41.625" style="57" customWidth="1"/>
    <col min="4" max="7" width="6" style="57" customWidth="1"/>
    <col min="8" max="9" width="10.5" style="57" customWidth="1"/>
    <col min="10" max="10" width="5.875" style="129" customWidth="1"/>
    <col min="11" max="11" width="11.125" style="57" customWidth="1"/>
    <col min="12" max="14" width="5.5" style="57" customWidth="1"/>
    <col min="15" max="35" width="5.625" style="57"/>
    <col min="36" max="36" width="5.625" style="129"/>
    <col min="37" max="254" width="5.625" style="57"/>
    <col min="255" max="256" width="7.5" style="57" customWidth="1"/>
    <col min="257" max="510" width="5.625" style="57"/>
    <col min="511" max="512" width="7.5" style="57" customWidth="1"/>
    <col min="513" max="766" width="5.625" style="57"/>
    <col min="767" max="768" width="7.5" style="57" customWidth="1"/>
    <col min="769" max="1022" width="5.625" style="57"/>
    <col min="1023" max="1024" width="7.5" style="57" customWidth="1"/>
    <col min="1025" max="1278" width="5.625" style="57"/>
    <col min="1279" max="1280" width="7.5" style="57" customWidth="1"/>
    <col min="1281" max="1534" width="5.625" style="57"/>
    <col min="1535" max="1536" width="7.5" style="57" customWidth="1"/>
    <col min="1537" max="1790" width="5.625" style="57"/>
    <col min="1791" max="1792" width="7.5" style="57" customWidth="1"/>
    <col min="1793" max="2046" width="5.625" style="57"/>
    <col min="2047" max="2048" width="7.5" style="57" customWidth="1"/>
    <col min="2049" max="2302" width="5.625" style="57"/>
    <col min="2303" max="2304" width="7.5" style="57" customWidth="1"/>
    <col min="2305" max="2558" width="5.625" style="57"/>
    <col min="2559" max="2560" width="7.5" style="57" customWidth="1"/>
    <col min="2561" max="2814" width="5.625" style="57"/>
    <col min="2815" max="2816" width="7.5" style="57" customWidth="1"/>
    <col min="2817" max="3070" width="5.625" style="57"/>
    <col min="3071" max="3072" width="7.5" style="57" customWidth="1"/>
    <col min="3073" max="3326" width="5.625" style="57"/>
    <col min="3327" max="3328" width="7.5" style="57" customWidth="1"/>
    <col min="3329" max="3582" width="5.625" style="57"/>
    <col min="3583" max="3584" width="7.5" style="57" customWidth="1"/>
    <col min="3585" max="3838" width="5.625" style="57"/>
    <col min="3839" max="3840" width="7.5" style="57" customWidth="1"/>
    <col min="3841" max="4094" width="5.625" style="57"/>
    <col min="4095" max="4096" width="7.5" style="57" customWidth="1"/>
    <col min="4097" max="4350" width="5.625" style="57"/>
    <col min="4351" max="4352" width="7.5" style="57" customWidth="1"/>
    <col min="4353" max="4606" width="5.625" style="57"/>
    <col min="4607" max="4608" width="7.5" style="57" customWidth="1"/>
    <col min="4609" max="4862" width="5.625" style="57"/>
    <col min="4863" max="4864" width="7.5" style="57" customWidth="1"/>
    <col min="4865" max="5118" width="5.625" style="57"/>
    <col min="5119" max="5120" width="7.5" style="57" customWidth="1"/>
    <col min="5121" max="5374" width="5.625" style="57"/>
    <col min="5375" max="5376" width="7.5" style="57" customWidth="1"/>
    <col min="5377" max="5630" width="5.625" style="57"/>
    <col min="5631" max="5632" width="7.5" style="57" customWidth="1"/>
    <col min="5633" max="5886" width="5.625" style="57"/>
    <col min="5887" max="5888" width="7.5" style="57" customWidth="1"/>
    <col min="5889" max="6142" width="5.625" style="57"/>
    <col min="6143" max="6144" width="7.5" style="57" customWidth="1"/>
    <col min="6145" max="6398" width="5.625" style="57"/>
    <col min="6399" max="6400" width="7.5" style="57" customWidth="1"/>
    <col min="6401" max="6654" width="5.625" style="57"/>
    <col min="6655" max="6656" width="7.5" style="57" customWidth="1"/>
    <col min="6657" max="6910" width="5.625" style="57"/>
    <col min="6911" max="6912" width="7.5" style="57" customWidth="1"/>
    <col min="6913" max="7166" width="5.625" style="57"/>
    <col min="7167" max="7168" width="7.5" style="57" customWidth="1"/>
    <col min="7169" max="7422" width="5.625" style="57"/>
    <col min="7423" max="7424" width="7.5" style="57" customWidth="1"/>
    <col min="7425" max="7678" width="5.625" style="57"/>
    <col min="7679" max="7680" width="7.5" style="57" customWidth="1"/>
    <col min="7681" max="7934" width="5.625" style="57"/>
    <col min="7935" max="7936" width="7.5" style="57" customWidth="1"/>
    <col min="7937" max="8190" width="5.625" style="57"/>
    <col min="8191" max="8192" width="7.5" style="57" customWidth="1"/>
    <col min="8193" max="8446" width="5.625" style="57"/>
    <col min="8447" max="8448" width="7.5" style="57" customWidth="1"/>
    <col min="8449" max="8702" width="5.625" style="57"/>
    <col min="8703" max="8704" width="7.5" style="57" customWidth="1"/>
    <col min="8705" max="8958" width="5.625" style="57"/>
    <col min="8959" max="8960" width="7.5" style="57" customWidth="1"/>
    <col min="8961" max="9214" width="5.625" style="57"/>
    <col min="9215" max="9216" width="7.5" style="57" customWidth="1"/>
    <col min="9217" max="9470" width="5.625" style="57"/>
    <col min="9471" max="9472" width="7.5" style="57" customWidth="1"/>
    <col min="9473" max="9726" width="5.625" style="57"/>
    <col min="9727" max="9728" width="7.5" style="57" customWidth="1"/>
    <col min="9729" max="9982" width="5.625" style="57"/>
    <col min="9983" max="9984" width="7.5" style="57" customWidth="1"/>
    <col min="9985" max="10238" width="5.625" style="57"/>
    <col min="10239" max="10240" width="7.5" style="57" customWidth="1"/>
    <col min="10241" max="10494" width="5.625" style="57"/>
    <col min="10495" max="10496" width="7.5" style="57" customWidth="1"/>
    <col min="10497" max="10750" width="5.625" style="57"/>
    <col min="10751" max="10752" width="7.5" style="57" customWidth="1"/>
    <col min="10753" max="11006" width="5.625" style="57"/>
    <col min="11007" max="11008" width="7.5" style="57" customWidth="1"/>
    <col min="11009" max="11262" width="5.625" style="57"/>
    <col min="11263" max="11264" width="7.5" style="57" customWidth="1"/>
    <col min="11265" max="11518" width="5.625" style="57"/>
    <col min="11519" max="11520" width="7.5" style="57" customWidth="1"/>
    <col min="11521" max="11774" width="5.625" style="57"/>
    <col min="11775" max="11776" width="7.5" style="57" customWidth="1"/>
    <col min="11777" max="12030" width="5.625" style="57"/>
    <col min="12031" max="12032" width="7.5" style="57" customWidth="1"/>
    <col min="12033" max="12286" width="5.625" style="57"/>
    <col min="12287" max="12288" width="7.5" style="57" customWidth="1"/>
    <col min="12289" max="12542" width="5.625" style="57"/>
    <col min="12543" max="12544" width="7.5" style="57" customWidth="1"/>
    <col min="12545" max="12798" width="5.625" style="57"/>
    <col min="12799" max="12800" width="7.5" style="57" customWidth="1"/>
    <col min="12801" max="13054" width="5.625" style="57"/>
    <col min="13055" max="13056" width="7.5" style="57" customWidth="1"/>
    <col min="13057" max="13310" width="5.625" style="57"/>
    <col min="13311" max="13312" width="7.5" style="57" customWidth="1"/>
    <col min="13313" max="13566" width="5.625" style="57"/>
    <col min="13567" max="13568" width="7.5" style="57" customWidth="1"/>
    <col min="13569" max="13822" width="5.625" style="57"/>
    <col min="13823" max="13824" width="7.5" style="57" customWidth="1"/>
    <col min="13825" max="14078" width="5.625" style="57"/>
    <col min="14079" max="14080" width="7.5" style="57" customWidth="1"/>
    <col min="14081" max="14334" width="5.625" style="57"/>
    <col min="14335" max="14336" width="7.5" style="57" customWidth="1"/>
    <col min="14337" max="14590" width="5.625" style="57"/>
    <col min="14591" max="14592" width="7.5" style="57" customWidth="1"/>
    <col min="14593" max="14846" width="5.625" style="57"/>
    <col min="14847" max="14848" width="7.5" style="57" customWidth="1"/>
    <col min="14849" max="15102" width="5.625" style="57"/>
    <col min="15103" max="15104" width="7.5" style="57" customWidth="1"/>
    <col min="15105" max="15358" width="5.625" style="57"/>
    <col min="15359" max="15360" width="7.5" style="57" customWidth="1"/>
    <col min="15361" max="15614" width="5.625" style="57"/>
    <col min="15615" max="15616" width="7.5" style="57" customWidth="1"/>
    <col min="15617" max="15870" width="5.625" style="57"/>
    <col min="15871" max="15872" width="7.5" style="57" customWidth="1"/>
    <col min="15873" max="16126" width="5.625" style="57"/>
    <col min="16127" max="16128" width="7.5" style="57" customWidth="1"/>
    <col min="16129" max="16384" width="5.625" style="57"/>
  </cols>
  <sheetData>
    <row r="1" spans="1:37" ht="36.75" customHeight="1">
      <c r="A1" s="55" t="s">
        <v>79</v>
      </c>
      <c r="B1" s="56"/>
      <c r="C1" s="56"/>
      <c r="D1" s="56"/>
      <c r="E1" s="56"/>
      <c r="F1" s="56"/>
      <c r="G1" s="56"/>
      <c r="H1" s="56"/>
      <c r="I1" s="56"/>
    </row>
    <row r="2" spans="1:37" ht="28.5" customHeight="1">
      <c r="A2" s="1505" t="s">
        <v>40</v>
      </c>
      <c r="B2" s="1505"/>
      <c r="C2" s="1505"/>
      <c r="D2" s="1505"/>
      <c r="E2" s="1505"/>
      <c r="F2" s="1505"/>
      <c r="G2" s="1505"/>
      <c r="H2" s="1505"/>
      <c r="I2" s="1505"/>
      <c r="J2" s="132"/>
      <c r="K2" s="1486"/>
      <c r="L2" s="1486"/>
      <c r="M2" s="1486"/>
      <c r="N2" s="1486"/>
      <c r="O2" s="1486"/>
    </row>
    <row r="3" spans="1:37" ht="28.5" customHeight="1">
      <c r="A3" s="58"/>
      <c r="B3" s="59"/>
      <c r="C3" s="59"/>
      <c r="D3" s="59"/>
      <c r="E3" s="59"/>
      <c r="F3" s="59"/>
      <c r="G3" s="59"/>
      <c r="H3" s="108" t="str">
        <f>参４_申請!E3</f>
        <v>年　　月　　日</v>
      </c>
      <c r="I3" s="109"/>
      <c r="J3" s="132"/>
      <c r="K3" s="60"/>
      <c r="L3" s="60"/>
      <c r="M3" s="60"/>
      <c r="N3" s="60"/>
      <c r="O3" s="60"/>
    </row>
    <row r="4" spans="1:37" ht="39.75" customHeight="1">
      <c r="A4" s="1506" t="s">
        <v>874</v>
      </c>
      <c r="B4" s="1497" t="s">
        <v>80</v>
      </c>
      <c r="C4" s="1506" t="s">
        <v>875</v>
      </c>
      <c r="D4" s="1489" t="s">
        <v>864</v>
      </c>
      <c r="E4" s="1490"/>
      <c r="F4" s="1491"/>
      <c r="G4" s="1492" t="s">
        <v>866</v>
      </c>
      <c r="H4" s="1493"/>
      <c r="I4" s="1494"/>
      <c r="J4" s="1492" t="s">
        <v>19</v>
      </c>
      <c r="K4" s="1495"/>
      <c r="L4" s="1495"/>
      <c r="M4" s="1495"/>
      <c r="N4" s="1496"/>
      <c r="O4" s="61"/>
    </row>
    <row r="5" spans="1:37" ht="39.75" customHeight="1">
      <c r="A5" s="1507"/>
      <c r="B5" s="1507"/>
      <c r="C5" s="1507"/>
      <c r="D5" s="255"/>
      <c r="E5" s="1497" t="s">
        <v>81</v>
      </c>
      <c r="F5" s="1497" t="s">
        <v>868</v>
      </c>
      <c r="G5" s="256"/>
      <c r="H5" s="1499" t="s">
        <v>81</v>
      </c>
      <c r="I5" s="1499" t="s">
        <v>873</v>
      </c>
      <c r="J5" s="256"/>
      <c r="K5" s="1500" t="s">
        <v>867</v>
      </c>
      <c r="L5" s="1501" t="s">
        <v>869</v>
      </c>
      <c r="M5" s="1493"/>
      <c r="N5" s="1494"/>
      <c r="O5" s="61"/>
    </row>
    <row r="6" spans="1:37" ht="63.75" customHeight="1">
      <c r="A6" s="1508"/>
      <c r="B6" s="1508"/>
      <c r="C6" s="1508"/>
      <c r="D6" s="257"/>
      <c r="E6" s="1498"/>
      <c r="F6" s="1498"/>
      <c r="G6" s="258"/>
      <c r="H6" s="1499"/>
      <c r="I6" s="1499"/>
      <c r="J6" s="259"/>
      <c r="K6" s="1500"/>
      <c r="L6" s="260" t="s">
        <v>870</v>
      </c>
      <c r="M6" s="254" t="s">
        <v>871</v>
      </c>
      <c r="N6" s="254" t="s">
        <v>872</v>
      </c>
      <c r="O6" s="60"/>
    </row>
    <row r="7" spans="1:37" ht="27" customHeight="1">
      <c r="A7" s="387" t="s">
        <v>90</v>
      </c>
      <c r="B7" s="387" t="s">
        <v>82</v>
      </c>
      <c r="C7" s="388" t="s">
        <v>83</v>
      </c>
      <c r="D7" s="1076"/>
      <c r="E7" s="1076"/>
      <c r="F7" s="1076"/>
      <c r="G7" s="387" t="s">
        <v>865</v>
      </c>
      <c r="H7" s="389" t="s">
        <v>84</v>
      </c>
      <c r="I7" s="389" t="s">
        <v>95</v>
      </c>
      <c r="J7" s="1078"/>
      <c r="K7" s="1079"/>
      <c r="L7" s="1080"/>
      <c r="M7" s="1080"/>
      <c r="N7" s="1080"/>
      <c r="AJ7" s="129" t="s">
        <v>435</v>
      </c>
      <c r="AK7" s="131"/>
    </row>
    <row r="8" spans="1:37" ht="27" customHeight="1">
      <c r="A8" s="387" t="s">
        <v>91</v>
      </c>
      <c r="B8" s="387" t="s">
        <v>82</v>
      </c>
      <c r="C8" s="388" t="s">
        <v>83</v>
      </c>
      <c r="D8" s="1076"/>
      <c r="E8" s="1076"/>
      <c r="F8" s="1076"/>
      <c r="G8" s="387" t="s">
        <v>865</v>
      </c>
      <c r="H8" s="390" t="s">
        <v>88</v>
      </c>
      <c r="I8" s="390" t="s">
        <v>197</v>
      </c>
      <c r="J8" s="1078"/>
      <c r="K8" s="1081"/>
      <c r="L8" s="1080"/>
      <c r="M8" s="1080"/>
      <c r="N8" s="1080"/>
      <c r="AJ8" s="129" t="s">
        <v>435</v>
      </c>
      <c r="AK8" s="131"/>
    </row>
    <row r="9" spans="1:37" ht="27" customHeight="1">
      <c r="A9" s="387" t="s">
        <v>92</v>
      </c>
      <c r="B9" s="387" t="s">
        <v>82</v>
      </c>
      <c r="C9" s="388" t="s">
        <v>83</v>
      </c>
      <c r="D9" s="1076"/>
      <c r="E9" s="1076"/>
      <c r="F9" s="1076"/>
      <c r="G9" s="387" t="s">
        <v>865</v>
      </c>
      <c r="H9" s="390" t="s">
        <v>88</v>
      </c>
      <c r="I9" s="390" t="s">
        <v>98</v>
      </c>
      <c r="J9" s="1078"/>
      <c r="K9" s="1081"/>
      <c r="L9" s="1080"/>
      <c r="M9" s="1080"/>
      <c r="N9" s="1080"/>
      <c r="AJ9" s="129" t="s">
        <v>435</v>
      </c>
      <c r="AK9" s="131"/>
    </row>
    <row r="10" spans="1:37" ht="27" customHeight="1">
      <c r="A10" s="387"/>
      <c r="B10" s="387" t="s">
        <v>94</v>
      </c>
      <c r="C10" s="388" t="s">
        <v>83</v>
      </c>
      <c r="D10" s="1076"/>
      <c r="E10" s="1076"/>
      <c r="F10" s="1076"/>
      <c r="G10" s="387" t="s">
        <v>865</v>
      </c>
      <c r="H10" s="390" t="s">
        <v>87</v>
      </c>
      <c r="I10" s="390" t="s">
        <v>86</v>
      </c>
      <c r="J10" s="1078"/>
      <c r="K10" s="1081"/>
      <c r="L10" s="1080"/>
      <c r="M10" s="1080"/>
      <c r="N10" s="1080"/>
      <c r="AJ10" s="129" t="s">
        <v>435</v>
      </c>
      <c r="AK10" s="131"/>
    </row>
    <row r="11" spans="1:37" ht="27" customHeight="1">
      <c r="A11" s="387"/>
      <c r="B11" s="387" t="s">
        <v>335</v>
      </c>
      <c r="C11" s="388" t="s">
        <v>83</v>
      </c>
      <c r="D11" s="1076"/>
      <c r="E11" s="1076"/>
      <c r="F11" s="1076"/>
      <c r="G11" s="387" t="s">
        <v>865</v>
      </c>
      <c r="H11" s="390" t="s">
        <v>89</v>
      </c>
      <c r="I11" s="390" t="s">
        <v>86</v>
      </c>
      <c r="J11" s="1078"/>
      <c r="K11" s="1081"/>
      <c r="L11" s="1080"/>
      <c r="M11" s="1080"/>
      <c r="N11" s="1080"/>
      <c r="AJ11" s="129" t="s">
        <v>435</v>
      </c>
      <c r="AK11" s="131"/>
    </row>
    <row r="12" spans="1:37" ht="27" customHeight="1">
      <c r="A12" s="387"/>
      <c r="B12" s="387" t="s">
        <v>336</v>
      </c>
      <c r="C12" s="388" t="s">
        <v>83</v>
      </c>
      <c r="D12" s="1076"/>
      <c r="E12" s="1076"/>
      <c r="F12" s="1076"/>
      <c r="G12" s="387" t="s">
        <v>865</v>
      </c>
      <c r="H12" s="390" t="s">
        <v>324</v>
      </c>
      <c r="I12" s="390" t="s">
        <v>86</v>
      </c>
      <c r="J12" s="1078"/>
      <c r="K12" s="1081"/>
      <c r="L12" s="1080"/>
      <c r="M12" s="1080"/>
      <c r="N12" s="1080"/>
      <c r="AJ12" s="129" t="s">
        <v>435</v>
      </c>
      <c r="AK12" s="131"/>
    </row>
    <row r="13" spans="1:37" ht="27" customHeight="1">
      <c r="A13" s="387"/>
      <c r="B13" s="387" t="s">
        <v>337</v>
      </c>
      <c r="C13" s="388" t="s">
        <v>83</v>
      </c>
      <c r="D13" s="1076"/>
      <c r="E13" s="1076"/>
      <c r="F13" s="1076"/>
      <c r="G13" s="387" t="s">
        <v>865</v>
      </c>
      <c r="H13" s="390" t="s">
        <v>325</v>
      </c>
      <c r="I13" s="390" t="s">
        <v>86</v>
      </c>
      <c r="J13" s="1078"/>
      <c r="K13" s="1081"/>
      <c r="L13" s="1080"/>
      <c r="M13" s="1080"/>
      <c r="N13" s="1080"/>
      <c r="AJ13" s="129" t="s">
        <v>435</v>
      </c>
      <c r="AK13" s="131"/>
    </row>
    <row r="14" spans="1:37" ht="27" customHeight="1">
      <c r="A14" s="387"/>
      <c r="B14" s="387" t="s">
        <v>82</v>
      </c>
      <c r="C14" s="388" t="s">
        <v>83</v>
      </c>
      <c r="D14" s="1076"/>
      <c r="E14" s="1076"/>
      <c r="F14" s="1076"/>
      <c r="G14" s="387" t="s">
        <v>865</v>
      </c>
      <c r="H14" s="390" t="s">
        <v>326</v>
      </c>
      <c r="I14" s="390" t="s">
        <v>86</v>
      </c>
      <c r="J14" s="1078"/>
      <c r="K14" s="1081"/>
      <c r="L14" s="1080"/>
      <c r="M14" s="1080"/>
      <c r="N14" s="1080"/>
      <c r="AJ14" s="129" t="s">
        <v>435</v>
      </c>
      <c r="AK14" s="131"/>
    </row>
    <row r="15" spans="1:37" ht="27" customHeight="1">
      <c r="A15" s="387"/>
      <c r="B15" s="387" t="s">
        <v>96</v>
      </c>
      <c r="C15" s="388" t="s">
        <v>83</v>
      </c>
      <c r="D15" s="1076"/>
      <c r="E15" s="1076"/>
      <c r="F15" s="1076"/>
      <c r="G15" s="387" t="s">
        <v>865</v>
      </c>
      <c r="H15" s="390" t="s">
        <v>327</v>
      </c>
      <c r="I15" s="390" t="s">
        <v>86</v>
      </c>
      <c r="J15" s="1078"/>
      <c r="K15" s="1081"/>
      <c r="L15" s="1080"/>
      <c r="M15" s="1080"/>
      <c r="N15" s="1080"/>
      <c r="AJ15" s="129" t="s">
        <v>435</v>
      </c>
      <c r="AK15" s="131"/>
    </row>
    <row r="16" spans="1:37" ht="27" customHeight="1">
      <c r="A16" s="387"/>
      <c r="B16" s="387" t="s">
        <v>329</v>
      </c>
      <c r="C16" s="388" t="s">
        <v>83</v>
      </c>
      <c r="D16" s="1076"/>
      <c r="E16" s="1076"/>
      <c r="F16" s="1076"/>
      <c r="G16" s="387" t="s">
        <v>865</v>
      </c>
      <c r="H16" s="390" t="s">
        <v>328</v>
      </c>
      <c r="I16" s="390" t="s">
        <v>86</v>
      </c>
      <c r="J16" s="1078"/>
      <c r="K16" s="1081"/>
      <c r="L16" s="1080"/>
      <c r="M16" s="1080"/>
      <c r="N16" s="1080"/>
      <c r="AJ16" s="129" t="s">
        <v>435</v>
      </c>
      <c r="AK16" s="131"/>
    </row>
    <row r="17" spans="1:37" ht="27" customHeight="1">
      <c r="A17" s="387"/>
      <c r="B17" s="387" t="s">
        <v>82</v>
      </c>
      <c r="C17" s="388" t="s">
        <v>83</v>
      </c>
      <c r="D17" s="1076"/>
      <c r="E17" s="1076"/>
      <c r="F17" s="1076"/>
      <c r="G17" s="387" t="s">
        <v>865</v>
      </c>
      <c r="H17" s="390" t="s">
        <v>330</v>
      </c>
      <c r="I17" s="390" t="s">
        <v>86</v>
      </c>
      <c r="J17" s="1078"/>
      <c r="K17" s="1081"/>
      <c r="L17" s="1080"/>
      <c r="M17" s="1080"/>
      <c r="N17" s="1080"/>
      <c r="AJ17" s="129" t="s">
        <v>435</v>
      </c>
      <c r="AK17" s="131"/>
    </row>
    <row r="18" spans="1:37" ht="27" customHeight="1">
      <c r="A18" s="387"/>
      <c r="B18" s="387" t="s">
        <v>82</v>
      </c>
      <c r="C18" s="388" t="s">
        <v>83</v>
      </c>
      <c r="D18" s="1076"/>
      <c r="E18" s="1076"/>
      <c r="F18" s="1076"/>
      <c r="G18" s="387" t="s">
        <v>865</v>
      </c>
      <c r="H18" s="390" t="s">
        <v>331</v>
      </c>
      <c r="I18" s="390" t="s">
        <v>333</v>
      </c>
      <c r="J18" s="1078"/>
      <c r="K18" s="1081"/>
      <c r="L18" s="1080"/>
      <c r="M18" s="1080"/>
      <c r="N18" s="1080"/>
      <c r="AJ18" s="129" t="s">
        <v>435</v>
      </c>
      <c r="AK18" s="131"/>
    </row>
    <row r="19" spans="1:37" ht="27" customHeight="1">
      <c r="A19" s="387"/>
      <c r="B19" s="387" t="s">
        <v>82</v>
      </c>
      <c r="C19" s="388" t="s">
        <v>83</v>
      </c>
      <c r="D19" s="1076"/>
      <c r="E19" s="1076"/>
      <c r="F19" s="1076"/>
      <c r="G19" s="387" t="s">
        <v>865</v>
      </c>
      <c r="H19" s="390" t="s">
        <v>332</v>
      </c>
      <c r="I19" s="390" t="s">
        <v>86</v>
      </c>
      <c r="J19" s="1078"/>
      <c r="K19" s="1081"/>
      <c r="L19" s="1080"/>
      <c r="M19" s="1080"/>
      <c r="N19" s="1080"/>
      <c r="AJ19" s="129" t="s">
        <v>435</v>
      </c>
      <c r="AK19" s="131"/>
    </row>
    <row r="20" spans="1:37" ht="27" customHeight="1">
      <c r="A20" s="387"/>
      <c r="B20" s="387" t="s">
        <v>82</v>
      </c>
      <c r="C20" s="388" t="s">
        <v>83</v>
      </c>
      <c r="D20" s="1076"/>
      <c r="E20" s="1076"/>
      <c r="F20" s="1076"/>
      <c r="G20" s="387" t="s">
        <v>865</v>
      </c>
      <c r="H20" s="390" t="s">
        <v>84</v>
      </c>
      <c r="I20" s="390" t="s">
        <v>85</v>
      </c>
      <c r="J20" s="1078"/>
      <c r="K20" s="1082"/>
      <c r="L20" s="1080"/>
      <c r="M20" s="1080"/>
      <c r="N20" s="1080"/>
      <c r="AJ20" s="129" t="s">
        <v>435</v>
      </c>
      <c r="AK20" s="131"/>
    </row>
    <row r="21" spans="1:37" ht="27" customHeight="1">
      <c r="A21" s="387"/>
      <c r="B21" s="387" t="s">
        <v>82</v>
      </c>
      <c r="C21" s="388" t="s">
        <v>83</v>
      </c>
      <c r="D21" s="1076"/>
      <c r="E21" s="1076"/>
      <c r="F21" s="1076"/>
      <c r="G21" s="387" t="s">
        <v>865</v>
      </c>
      <c r="H21" s="390" t="s">
        <v>88</v>
      </c>
      <c r="I21" s="390" t="s">
        <v>97</v>
      </c>
      <c r="J21" s="1078"/>
      <c r="K21" s="1081"/>
      <c r="L21" s="1080"/>
      <c r="M21" s="1080"/>
      <c r="N21" s="1080"/>
      <c r="AJ21" s="129" t="s">
        <v>435</v>
      </c>
      <c r="AK21" s="131"/>
    </row>
    <row r="22" spans="1:37" ht="27" customHeight="1">
      <c r="A22" s="387"/>
      <c r="B22" s="387" t="s">
        <v>82</v>
      </c>
      <c r="C22" s="388" t="s">
        <v>83</v>
      </c>
      <c r="D22" s="1076"/>
      <c r="E22" s="1076"/>
      <c r="F22" s="1076"/>
      <c r="G22" s="387" t="s">
        <v>865</v>
      </c>
      <c r="H22" s="390" t="s">
        <v>87</v>
      </c>
      <c r="I22" s="390" t="s">
        <v>86</v>
      </c>
      <c r="J22" s="1078"/>
      <c r="K22" s="1081"/>
      <c r="L22" s="1080"/>
      <c r="M22" s="1080"/>
      <c r="N22" s="1080"/>
      <c r="AJ22" s="129" t="s">
        <v>435</v>
      </c>
      <c r="AK22" s="131"/>
    </row>
    <row r="23" spans="1:37" ht="27" customHeight="1">
      <c r="A23" s="387"/>
      <c r="B23" s="387" t="s">
        <v>82</v>
      </c>
      <c r="C23" s="388" t="s">
        <v>83</v>
      </c>
      <c r="D23" s="1076"/>
      <c r="E23" s="1076"/>
      <c r="F23" s="1076"/>
      <c r="G23" s="387" t="s">
        <v>865</v>
      </c>
      <c r="H23" s="390" t="s">
        <v>1137</v>
      </c>
      <c r="I23" s="390" t="s">
        <v>86</v>
      </c>
      <c r="J23" s="1078"/>
      <c r="K23" s="1081"/>
      <c r="L23" s="1080"/>
      <c r="M23" s="1080"/>
      <c r="N23" s="1080"/>
      <c r="AJ23" s="129" t="s">
        <v>435</v>
      </c>
      <c r="AK23" s="131"/>
    </row>
    <row r="24" spans="1:37" ht="27" customHeight="1">
      <c r="A24" s="387"/>
      <c r="B24" s="387" t="s">
        <v>82</v>
      </c>
      <c r="C24" s="388" t="s">
        <v>83</v>
      </c>
      <c r="D24" s="1076"/>
      <c r="E24" s="1076"/>
      <c r="F24" s="1076"/>
      <c r="G24" s="387" t="s">
        <v>865</v>
      </c>
      <c r="H24" s="390" t="s">
        <v>332</v>
      </c>
      <c r="I24" s="390" t="s">
        <v>86</v>
      </c>
      <c r="J24" s="1078"/>
      <c r="K24" s="1081"/>
      <c r="L24" s="1080"/>
      <c r="M24" s="1080"/>
      <c r="N24" s="1080"/>
      <c r="AJ24" s="129" t="s">
        <v>435</v>
      </c>
      <c r="AK24" s="131"/>
    </row>
    <row r="25" spans="1:37" ht="27" customHeight="1">
      <c r="A25" s="387"/>
      <c r="B25" s="387" t="s">
        <v>82</v>
      </c>
      <c r="C25" s="388" t="s">
        <v>83</v>
      </c>
      <c r="D25" s="1076"/>
      <c r="E25" s="1076"/>
      <c r="F25" s="1076"/>
      <c r="G25" s="387" t="s">
        <v>865</v>
      </c>
      <c r="H25" s="390" t="s">
        <v>84</v>
      </c>
      <c r="I25" s="390" t="s">
        <v>197</v>
      </c>
      <c r="J25" s="1078"/>
      <c r="K25" s="1082"/>
      <c r="L25" s="1080"/>
      <c r="M25" s="1080"/>
      <c r="N25" s="1080"/>
      <c r="AJ25" s="129" t="s">
        <v>435</v>
      </c>
      <c r="AK25" s="131"/>
    </row>
    <row r="26" spans="1:37" ht="27" customHeight="1">
      <c r="A26" s="387"/>
      <c r="B26" s="387" t="s">
        <v>82</v>
      </c>
      <c r="C26" s="388" t="s">
        <v>83</v>
      </c>
      <c r="D26" s="1076"/>
      <c r="E26" s="1076"/>
      <c r="F26" s="1076"/>
      <c r="G26" s="387" t="s">
        <v>865</v>
      </c>
      <c r="H26" s="390" t="s">
        <v>88</v>
      </c>
      <c r="I26" s="390" t="s">
        <v>97</v>
      </c>
      <c r="J26" s="1078"/>
      <c r="K26" s="1081"/>
      <c r="L26" s="1080"/>
      <c r="M26" s="1080"/>
      <c r="N26" s="1080"/>
      <c r="AJ26" s="129" t="s">
        <v>435</v>
      </c>
      <c r="AK26" s="131"/>
    </row>
    <row r="27" spans="1:37" ht="27" customHeight="1">
      <c r="A27" s="387"/>
      <c r="B27" s="387" t="s">
        <v>82</v>
      </c>
      <c r="C27" s="388" t="s">
        <v>83</v>
      </c>
      <c r="D27" s="1076"/>
      <c r="E27" s="1076"/>
      <c r="F27" s="1076"/>
      <c r="G27" s="387" t="s">
        <v>865</v>
      </c>
      <c r="H27" s="390" t="s">
        <v>84</v>
      </c>
      <c r="I27" s="390" t="s">
        <v>85</v>
      </c>
      <c r="J27" s="1078"/>
      <c r="K27" s="1081"/>
      <c r="L27" s="1080"/>
      <c r="M27" s="1080"/>
      <c r="N27" s="1080"/>
      <c r="AJ27" s="129" t="s">
        <v>435</v>
      </c>
      <c r="AK27" s="131"/>
    </row>
    <row r="28" spans="1:37" ht="27" customHeight="1">
      <c r="A28" s="387"/>
      <c r="B28" s="387" t="s">
        <v>82</v>
      </c>
      <c r="C28" s="388" t="s">
        <v>83</v>
      </c>
      <c r="D28" s="1076"/>
      <c r="E28" s="1076"/>
      <c r="F28" s="1076"/>
      <c r="G28" s="387" t="s">
        <v>865</v>
      </c>
      <c r="H28" s="390" t="s">
        <v>88</v>
      </c>
      <c r="I28" s="390" t="s">
        <v>334</v>
      </c>
      <c r="J28" s="1078"/>
      <c r="K28" s="1081"/>
      <c r="L28" s="1080"/>
      <c r="M28" s="1080"/>
      <c r="N28" s="1080"/>
      <c r="AJ28" s="129" t="s">
        <v>435</v>
      </c>
      <c r="AK28" s="131"/>
    </row>
    <row r="29" spans="1:37" ht="27" customHeight="1">
      <c r="A29" s="387"/>
      <c r="B29" s="387"/>
      <c r="C29" s="388"/>
      <c r="D29" s="1076"/>
      <c r="E29" s="1076"/>
      <c r="F29" s="1076"/>
      <c r="G29" s="388"/>
      <c r="H29" s="390"/>
      <c r="I29" s="390"/>
      <c r="J29" s="1078"/>
      <c r="K29" s="1081"/>
      <c r="L29" s="1080"/>
      <c r="M29" s="1080"/>
      <c r="N29" s="1080"/>
      <c r="AK29" s="131"/>
    </row>
    <row r="30" spans="1:37">
      <c r="A30" s="387"/>
      <c r="B30" s="387"/>
      <c r="C30" s="388"/>
      <c r="D30" s="1076"/>
      <c r="E30" s="1076"/>
      <c r="F30" s="1076"/>
      <c r="G30" s="388"/>
      <c r="H30" s="390"/>
      <c r="I30" s="390"/>
      <c r="J30" s="1078"/>
      <c r="K30" s="1080"/>
      <c r="L30" s="1080"/>
      <c r="M30" s="1080"/>
      <c r="N30" s="1080"/>
    </row>
    <row r="31" spans="1:37">
      <c r="A31" s="387"/>
      <c r="B31" s="387"/>
      <c r="C31" s="388"/>
      <c r="D31" s="1076"/>
      <c r="E31" s="1076"/>
      <c r="F31" s="1076"/>
      <c r="G31" s="388"/>
      <c r="H31" s="390"/>
      <c r="I31" s="390"/>
      <c r="J31" s="1078"/>
      <c r="K31" s="1080"/>
      <c r="L31" s="1080"/>
      <c r="M31" s="1080"/>
      <c r="N31" s="1080"/>
    </row>
    <row r="32" spans="1:37">
      <c r="A32" s="387"/>
      <c r="B32" s="387"/>
      <c r="C32" s="388"/>
      <c r="D32" s="1076"/>
      <c r="E32" s="1076"/>
      <c r="F32" s="1076"/>
      <c r="G32" s="388"/>
      <c r="H32" s="390"/>
      <c r="I32" s="390"/>
      <c r="J32" s="1078"/>
      <c r="K32" s="1080"/>
      <c r="L32" s="1080"/>
      <c r="M32" s="1080"/>
      <c r="N32" s="1080"/>
    </row>
    <row r="33" spans="1:36" s="135" customFormat="1" ht="19.149999999999999" customHeight="1">
      <c r="A33" s="1160"/>
      <c r="B33" s="1161"/>
      <c r="C33" s="1161" t="s">
        <v>342</v>
      </c>
      <c r="D33" s="1161"/>
      <c r="E33" s="1161"/>
      <c r="F33" s="1161"/>
      <c r="G33" s="1161"/>
      <c r="H33" s="1161"/>
      <c r="I33" s="1161"/>
      <c r="J33" s="1161"/>
      <c r="K33" s="1161"/>
      <c r="L33" s="1161"/>
      <c r="M33" s="1161"/>
      <c r="N33" s="1161"/>
      <c r="O33" s="325"/>
      <c r="P33" s="326"/>
      <c r="Q33" s="326"/>
      <c r="R33" s="326"/>
      <c r="S33" s="326"/>
      <c r="T33" s="326"/>
      <c r="U33" s="326"/>
      <c r="V33" s="326"/>
      <c r="W33" s="326"/>
      <c r="X33" s="326"/>
    </row>
    <row r="34" spans="1:36">
      <c r="A34" s="112"/>
      <c r="B34" s="112"/>
      <c r="C34" s="113"/>
      <c r="D34" s="1077"/>
      <c r="E34" s="1077"/>
      <c r="F34" s="1077"/>
      <c r="G34" s="113"/>
      <c r="H34" s="114"/>
      <c r="I34" s="114"/>
      <c r="J34" s="1083"/>
      <c r="K34" s="1084"/>
      <c r="L34" s="1084"/>
      <c r="M34" s="1084"/>
      <c r="N34" s="1084"/>
    </row>
    <row r="35" spans="1:36">
      <c r="A35" s="1158"/>
      <c r="B35" s="1159"/>
      <c r="C35" s="1159"/>
      <c r="D35" s="1159"/>
      <c r="E35" s="1159"/>
      <c r="F35" s="1159"/>
      <c r="G35" s="1159"/>
      <c r="H35" s="1158"/>
      <c r="I35" s="1158"/>
    </row>
    <row r="36" spans="1:36">
      <c r="A36" s="248"/>
      <c r="B36" s="66"/>
      <c r="C36" s="66"/>
      <c r="D36" s="66"/>
      <c r="E36" s="66"/>
      <c r="F36" s="66"/>
      <c r="G36" s="66"/>
      <c r="H36" s="67"/>
      <c r="I36" s="67"/>
    </row>
    <row r="37" spans="1:36">
      <c r="A37" s="1503"/>
      <c r="B37" s="1504"/>
      <c r="C37" s="1504"/>
      <c r="D37" s="1504"/>
      <c r="E37" s="1504"/>
      <c r="F37" s="1504"/>
      <c r="G37" s="1504"/>
      <c r="H37" s="1504"/>
      <c r="I37" s="1504"/>
    </row>
    <row r="38" spans="1:36">
      <c r="A38" s="69"/>
      <c r="B38" s="69"/>
      <c r="C38" s="69"/>
      <c r="D38" s="69"/>
      <c r="E38" s="69"/>
      <c r="F38" s="69"/>
      <c r="G38" s="69"/>
      <c r="H38" s="70"/>
      <c r="I38" s="68"/>
    </row>
    <row r="39" spans="1:36" s="246" customFormat="1" ht="29.25" customHeight="1">
      <c r="A39" s="252" t="s">
        <v>863</v>
      </c>
      <c r="B39" s="252"/>
      <c r="C39" s="261" t="s">
        <v>862</v>
      </c>
      <c r="D39" s="253"/>
      <c r="E39" s="253"/>
      <c r="F39" s="253"/>
      <c r="G39" s="253"/>
      <c r="H39" s="262" t="s">
        <v>849</v>
      </c>
      <c r="I39" s="244"/>
      <c r="J39" s="245"/>
      <c r="AJ39" s="245"/>
    </row>
    <row r="40" spans="1:36">
      <c r="A40" s="64"/>
      <c r="B40" s="62"/>
      <c r="C40" s="62"/>
      <c r="D40" s="62"/>
      <c r="E40" s="62"/>
      <c r="F40" s="62"/>
      <c r="G40" s="62"/>
      <c r="H40" s="70"/>
      <c r="I40" s="71"/>
    </row>
    <row r="41" spans="1:36">
      <c r="A41" s="64"/>
      <c r="B41" s="62"/>
      <c r="C41" s="62"/>
      <c r="D41" s="62"/>
      <c r="E41" s="62"/>
      <c r="F41" s="62"/>
      <c r="G41" s="62"/>
      <c r="H41" s="70"/>
      <c r="I41" s="68"/>
    </row>
    <row r="42" spans="1:36">
      <c r="A42" s="64"/>
      <c r="B42" s="63"/>
      <c r="C42" s="63"/>
      <c r="D42" s="63"/>
      <c r="E42" s="63"/>
      <c r="F42" s="63"/>
      <c r="G42" s="63"/>
      <c r="H42" s="70"/>
      <c r="I42" s="72"/>
    </row>
    <row r="43" spans="1:36">
      <c r="A43" s="65"/>
      <c r="B43" s="63"/>
      <c r="C43" s="63"/>
      <c r="D43" s="63"/>
      <c r="E43" s="63"/>
      <c r="F43" s="63"/>
      <c r="G43" s="63"/>
      <c r="H43" s="70"/>
      <c r="I43" s="72"/>
    </row>
    <row r="44" spans="1:36">
      <c r="A44" s="65"/>
      <c r="B44" s="63"/>
      <c r="C44" s="63"/>
      <c r="D44" s="63"/>
      <c r="E44" s="63"/>
      <c r="F44" s="63"/>
      <c r="G44" s="63"/>
      <c r="H44" s="70"/>
      <c r="I44" s="72"/>
    </row>
    <row r="45" spans="1:36">
      <c r="A45" s="65"/>
      <c r="B45" s="63"/>
      <c r="C45" s="63"/>
      <c r="D45" s="63"/>
      <c r="E45" s="63"/>
      <c r="F45" s="63"/>
      <c r="G45" s="63"/>
      <c r="H45" s="70"/>
      <c r="I45" s="72"/>
    </row>
    <row r="46" spans="1:36">
      <c r="A46" s="65"/>
      <c r="B46" s="63"/>
      <c r="C46" s="63"/>
      <c r="D46" s="63"/>
      <c r="E46" s="63"/>
      <c r="F46" s="63"/>
      <c r="G46" s="63"/>
      <c r="H46" s="73"/>
      <c r="I46" s="72"/>
    </row>
    <row r="50" spans="1:9">
      <c r="B50" s="243"/>
    </row>
    <row r="57" spans="1:9">
      <c r="A57" s="1488" t="s">
        <v>856</v>
      </c>
      <c r="B57" s="1488"/>
      <c r="C57" s="1488"/>
      <c r="D57" s="1488"/>
      <c r="E57" s="1488"/>
      <c r="F57" s="1488"/>
      <c r="G57" s="1488"/>
      <c r="H57" s="1488"/>
      <c r="I57" s="1488"/>
    </row>
    <row r="58" spans="1:9">
      <c r="A58" s="1488" t="s">
        <v>857</v>
      </c>
      <c r="B58" s="1488"/>
      <c r="C58" s="1488"/>
      <c r="D58" s="1488"/>
      <c r="E58" s="1488"/>
      <c r="F58" s="1488"/>
      <c r="G58" s="1488"/>
      <c r="H58" s="1488"/>
      <c r="I58" s="1488"/>
    </row>
    <row r="59" spans="1:9">
      <c r="A59" s="1488" t="s">
        <v>858</v>
      </c>
      <c r="B59" s="1488"/>
      <c r="C59" s="1488"/>
      <c r="D59" s="1488"/>
      <c r="E59" s="1488"/>
      <c r="F59" s="1488"/>
      <c r="G59" s="1488"/>
      <c r="H59" s="1488"/>
      <c r="I59" s="1488"/>
    </row>
    <row r="60" spans="1:9" ht="56.25" customHeight="1">
      <c r="A60" s="1487" t="s">
        <v>2454</v>
      </c>
      <c r="B60" s="1487"/>
      <c r="C60" s="1487"/>
      <c r="D60" s="1487"/>
      <c r="E60" s="1487"/>
      <c r="F60" s="1487"/>
      <c r="G60" s="1487"/>
      <c r="H60" s="1487"/>
      <c r="I60" s="1487"/>
    </row>
    <row r="61" spans="1:9">
      <c r="A61" s="1488" t="s">
        <v>859</v>
      </c>
      <c r="B61" s="1488"/>
      <c r="C61" s="1488"/>
      <c r="D61" s="1488"/>
      <c r="E61" s="1488"/>
      <c r="F61" s="1488"/>
      <c r="G61" s="1488"/>
      <c r="H61" s="1488"/>
      <c r="I61" s="1488"/>
    </row>
    <row r="62" spans="1:9" ht="45" customHeight="1">
      <c r="A62" s="1502" t="s">
        <v>860</v>
      </c>
      <c r="B62" s="1502"/>
      <c r="C62" s="1502"/>
      <c r="D62" s="1502"/>
      <c r="E62" s="1502"/>
      <c r="F62" s="1502"/>
      <c r="G62" s="1502"/>
      <c r="H62" s="1502"/>
      <c r="I62" s="1502"/>
    </row>
    <row r="63" spans="1:9">
      <c r="A63" s="1488" t="s">
        <v>861</v>
      </c>
      <c r="B63" s="1488"/>
      <c r="C63" s="1488"/>
      <c r="D63" s="1488"/>
      <c r="E63" s="1488"/>
      <c r="F63" s="1488"/>
      <c r="G63" s="1488"/>
      <c r="H63" s="1488"/>
      <c r="I63" s="1488"/>
    </row>
  </sheetData>
  <mergeCells count="22">
    <mergeCell ref="A61:I61"/>
    <mergeCell ref="A62:I62"/>
    <mergeCell ref="A63:I63"/>
    <mergeCell ref="A37:I37"/>
    <mergeCell ref="A2:I2"/>
    <mergeCell ref="A4:A6"/>
    <mergeCell ref="B4:B6"/>
    <mergeCell ref="C4:C6"/>
    <mergeCell ref="K2:O2"/>
    <mergeCell ref="A60:I60"/>
    <mergeCell ref="A59:I59"/>
    <mergeCell ref="A58:I58"/>
    <mergeCell ref="A57:I57"/>
    <mergeCell ref="D4:F4"/>
    <mergeCell ref="G4:I4"/>
    <mergeCell ref="J4:N4"/>
    <mergeCell ref="E5:E6"/>
    <mergeCell ref="F5:F6"/>
    <mergeCell ref="H5:H6"/>
    <mergeCell ref="I5:I6"/>
    <mergeCell ref="K5:K6"/>
    <mergeCell ref="L5:N5"/>
  </mergeCells>
  <phoneticPr fontId="3"/>
  <dataValidations count="4">
    <dataValidation type="list" allowBlank="1" showInputMessage="1" prompt="下記リストから該当する記号を選択" sqref="H7:H32 H34" xr:uid="{00000000-0002-0000-0600-000002000000}">
      <formula1>"A,B,C,D,E,F,G,H,I,J,K,L,M"</formula1>
    </dataValidation>
    <dataValidation type="list" allowBlank="1" showInputMessage="1" prompt="下記リストから該当する年齢区分を選択" sqref="I7:I32 I34" xr:uid="{00000000-0002-0000-0600-000003000000}">
      <formula1>"ア,イ,ウ,エ,オ,カ,キ,ク,ケ,コ,−,"</formula1>
    </dataValidation>
    <dataValidation type="list" allowBlank="1" showInputMessage="1" showErrorMessage="1" sqref="I35" xr:uid="{00000000-0002-0000-0600-000000000000}">
      <formula1>"ア,イ,ウ,エ,オ,カ,キ,ク,ケ,コ,−,"</formula1>
    </dataValidation>
    <dataValidation type="list" allowBlank="1" showInputMessage="1" showErrorMessage="1" sqref="H35" xr:uid="{00000000-0002-0000-0600-000001000000}">
      <formula1>"A,B,C,D,E,F,G,H,I,J,K,L,M"</formula1>
    </dataValidation>
  </dataValidations>
  <pageMargins left="0.31496062992125984" right="0.31496062992125984" top="0.74803149606299213" bottom="0.74803149606299213" header="0.31496062992125984" footer="0.31496062992125984"/>
  <pageSetup paperSize="9" scale="43" orientation="portrait" cellComments="asDisplayed" r:id="rId1"/>
  <colBreaks count="1" manualBreakCount="1">
    <brk id="2" max="56" man="1"/>
  </col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CFFCC"/>
  </sheetPr>
  <dimension ref="A1:AA280"/>
  <sheetViews>
    <sheetView showGridLines="0" view="pageBreakPreview" zoomScaleNormal="100" zoomScaleSheetLayoutView="280" workbookViewId="0">
      <selection activeCell="F27" sqref="F27:X27"/>
    </sheetView>
  </sheetViews>
  <sheetFormatPr defaultColWidth="8.625" defaultRowHeight="18" customHeight="1"/>
  <cols>
    <col min="1" max="2" width="3.5" style="186" customWidth="1"/>
    <col min="3" max="3" width="8" style="186" customWidth="1"/>
    <col min="4" max="4" width="4.75" style="186" customWidth="1"/>
    <col min="5" max="5" width="7.625" style="186" customWidth="1"/>
    <col min="6" max="6" width="7.125" style="186" customWidth="1"/>
    <col min="7" max="7" width="5.75" style="186" hidden="1" customWidth="1"/>
    <col min="8" max="8" width="4.625" style="186" customWidth="1"/>
    <col min="9" max="9" width="8.625" style="186" customWidth="1"/>
    <col min="10" max="10" width="8.375" style="186" customWidth="1"/>
    <col min="11" max="11" width="7.125" style="186" customWidth="1"/>
    <col min="12" max="12" width="6.125" style="186" hidden="1" customWidth="1"/>
    <col min="13" max="13" width="4.5" style="186" customWidth="1"/>
    <col min="14" max="15" width="7.625" style="186" customWidth="1"/>
    <col min="16" max="16" width="7.125" style="186" customWidth="1"/>
    <col min="17" max="17" width="7" style="186" hidden="1" customWidth="1"/>
    <col min="18" max="18" width="4.625" style="186" customWidth="1"/>
    <col min="19" max="20" width="7.625" style="186" customWidth="1"/>
    <col min="21" max="21" width="7.125" style="186" customWidth="1"/>
    <col min="22" max="22" width="5.625" style="186" hidden="1" customWidth="1"/>
    <col min="23" max="23" width="5.625" style="186" customWidth="1"/>
    <col min="24" max="24" width="7.625" style="186" customWidth="1"/>
    <col min="25" max="27" width="3.875" style="44" customWidth="1"/>
    <col min="28" max="41" width="4.625" style="44" customWidth="1"/>
    <col min="42" max="42" width="3.75" style="44" customWidth="1"/>
    <col min="43" max="84" width="4.625" style="44" customWidth="1"/>
    <col min="85" max="16384" width="8.625" style="44"/>
  </cols>
  <sheetData>
    <row r="1" spans="1:24" s="134" customFormat="1" ht="18" customHeight="1">
      <c r="A1" s="1839" t="str">
        <f>"（"&amp;別紙１①!R20&amp;"）"</f>
        <v>（別紙1）</v>
      </c>
      <c r="B1" s="1839"/>
      <c r="C1" s="1839"/>
      <c r="D1" s="137"/>
      <c r="E1" s="137"/>
      <c r="F1" s="137"/>
      <c r="G1" s="137"/>
      <c r="H1" s="137"/>
      <c r="I1" s="137"/>
      <c r="J1" s="137"/>
      <c r="K1" s="137"/>
      <c r="L1" s="137"/>
      <c r="M1" s="137"/>
      <c r="N1" s="137"/>
      <c r="O1" s="137"/>
      <c r="P1" s="137"/>
      <c r="Q1" s="137"/>
      <c r="R1" s="137"/>
      <c r="S1" s="137"/>
      <c r="T1" s="137"/>
      <c r="U1" s="137"/>
      <c r="V1" s="137"/>
      <c r="W1" s="137"/>
      <c r="X1" s="137"/>
    </row>
    <row r="2" spans="1:24" s="134" customFormat="1" ht="18" customHeight="1">
      <c r="A2" s="137"/>
      <c r="B2" s="137"/>
      <c r="C2" s="137"/>
      <c r="D2" s="137"/>
      <c r="E2" s="137"/>
      <c r="F2" s="137"/>
      <c r="G2" s="137"/>
      <c r="H2" s="137"/>
      <c r="I2" s="137"/>
      <c r="J2" s="137"/>
      <c r="K2" s="137"/>
      <c r="L2" s="137"/>
      <c r="M2" s="137"/>
      <c r="N2" s="137"/>
      <c r="O2" s="137"/>
      <c r="P2" s="137"/>
      <c r="Q2" s="137"/>
      <c r="R2" s="137"/>
      <c r="S2" s="137"/>
      <c r="T2" s="137"/>
      <c r="U2" s="137"/>
      <c r="V2" s="137"/>
      <c r="W2" s="137"/>
      <c r="X2" s="137"/>
    </row>
    <row r="3" spans="1:24" s="134" customFormat="1" ht="18" customHeight="1">
      <c r="A3" s="1249" t="s">
        <v>99</v>
      </c>
      <c r="B3" s="1249"/>
      <c r="C3" s="1249"/>
      <c r="D3" s="1249"/>
      <c r="E3" s="1249"/>
      <c r="F3" s="1249"/>
      <c r="G3" s="1249"/>
      <c r="H3" s="1249"/>
      <c r="I3" s="1249"/>
      <c r="J3" s="1249"/>
      <c r="K3" s="1249"/>
      <c r="L3" s="1249"/>
      <c r="M3" s="1249"/>
      <c r="N3" s="1249"/>
      <c r="O3" s="1249"/>
      <c r="P3" s="1249"/>
      <c r="Q3" s="1249"/>
      <c r="R3" s="1249"/>
      <c r="S3" s="1249"/>
      <c r="T3" s="1249"/>
      <c r="U3" s="1249"/>
      <c r="V3" s="1249"/>
      <c r="W3" s="1249"/>
      <c r="X3" s="1249"/>
    </row>
    <row r="4" spans="1:24" s="135" customFormat="1" ht="18" customHeight="1">
      <c r="A4" s="1582" t="s">
        <v>100</v>
      </c>
      <c r="B4" s="1582"/>
      <c r="C4" s="1582"/>
      <c r="D4" s="1582"/>
      <c r="E4" s="1582"/>
      <c r="F4" s="1582"/>
      <c r="G4" s="1582"/>
      <c r="H4" s="1582"/>
      <c r="I4" s="1582"/>
      <c r="J4" s="1582"/>
      <c r="K4" s="1582"/>
      <c r="L4" s="1582"/>
      <c r="M4" s="1582"/>
      <c r="N4" s="1582"/>
      <c r="O4" s="1582"/>
      <c r="P4" s="1582"/>
      <c r="Q4" s="1582"/>
      <c r="R4" s="1582"/>
      <c r="S4" s="1582"/>
      <c r="T4" s="1582"/>
      <c r="U4" s="1582"/>
      <c r="V4" s="1582"/>
      <c r="W4" s="1582"/>
      <c r="X4" s="1582"/>
    </row>
    <row r="5" spans="1:24" s="135" customFormat="1" ht="18" customHeight="1">
      <c r="A5" s="138"/>
      <c r="B5" s="138"/>
      <c r="C5" s="138"/>
      <c r="D5" s="138"/>
      <c r="E5" s="138"/>
      <c r="F5" s="138"/>
      <c r="G5" s="138"/>
      <c r="H5" s="138"/>
      <c r="I5" s="138"/>
      <c r="J5" s="138"/>
      <c r="K5" s="138"/>
      <c r="L5" s="138"/>
      <c r="M5" s="138"/>
      <c r="N5" s="138"/>
      <c r="O5" s="138"/>
      <c r="P5" s="138"/>
      <c r="Q5" s="138"/>
      <c r="R5" s="138"/>
      <c r="S5" s="138"/>
      <c r="T5" s="138"/>
      <c r="U5" s="138"/>
      <c r="V5" s="138"/>
      <c r="W5" s="138"/>
      <c r="X5" s="138"/>
    </row>
    <row r="6" spans="1:24" s="135" customFormat="1" ht="18" customHeight="1">
      <c r="A6" s="138" t="s">
        <v>101</v>
      </c>
      <c r="B6" s="138"/>
      <c r="C6" s="138"/>
      <c r="D6" s="138"/>
      <c r="E6" s="138"/>
      <c r="F6" s="138"/>
      <c r="G6" s="138"/>
      <c r="H6" s="138"/>
      <c r="I6" s="138"/>
      <c r="J6" s="138"/>
      <c r="K6" s="138"/>
      <c r="L6" s="138"/>
      <c r="M6" s="138"/>
      <c r="N6" s="138"/>
      <c r="O6" s="138"/>
      <c r="P6" s="138"/>
      <c r="Q6" s="138"/>
      <c r="R6" s="138"/>
      <c r="S6" s="138"/>
      <c r="T6" s="138"/>
      <c r="U6" s="138"/>
      <c r="V6" s="138"/>
      <c r="W6" s="138"/>
      <c r="X6" s="138"/>
    </row>
    <row r="7" spans="1:24" s="135" customFormat="1" ht="18" customHeight="1">
      <c r="A7" s="138"/>
      <c r="B7" s="138"/>
      <c r="C7" s="138"/>
      <c r="D7" s="138"/>
      <c r="E7" s="138"/>
      <c r="F7" s="138"/>
      <c r="G7" s="138"/>
      <c r="H7" s="138"/>
      <c r="I7" s="138"/>
      <c r="J7" s="138"/>
      <c r="K7" s="138"/>
      <c r="L7" s="138"/>
      <c r="M7" s="138"/>
      <c r="N7" s="138"/>
      <c r="O7" s="138"/>
      <c r="P7" s="138"/>
      <c r="Q7" s="138"/>
      <c r="R7" s="138"/>
      <c r="S7" s="138"/>
      <c r="T7" s="138"/>
      <c r="U7" s="138"/>
      <c r="V7" s="138"/>
      <c r="W7" s="138"/>
      <c r="X7" s="138"/>
    </row>
    <row r="8" spans="1:24" s="135" customFormat="1" ht="18" customHeight="1">
      <c r="A8" s="138" t="s">
        <v>355</v>
      </c>
      <c r="B8" s="138"/>
      <c r="C8" s="138"/>
      <c r="D8" s="138"/>
      <c r="E8" s="138"/>
      <c r="F8" s="138"/>
      <c r="G8" s="138"/>
      <c r="H8" s="138"/>
      <c r="I8" s="138"/>
      <c r="J8" s="138"/>
      <c r="K8" s="138"/>
      <c r="L8" s="138"/>
      <c r="M8" s="138"/>
      <c r="N8" s="138"/>
      <c r="O8" s="138"/>
      <c r="P8" s="138"/>
      <c r="Q8" s="138"/>
      <c r="R8" s="138"/>
      <c r="S8" s="138"/>
      <c r="T8" s="138"/>
      <c r="U8" s="138"/>
      <c r="V8" s="138"/>
      <c r="W8" s="138"/>
      <c r="X8" s="138"/>
    </row>
    <row r="9" spans="1:24" s="135" customFormat="1" ht="6" customHeight="1">
      <c r="A9" s="139"/>
      <c r="B9" s="138"/>
      <c r="C9" s="138"/>
      <c r="D9" s="138"/>
      <c r="E9" s="138"/>
      <c r="F9" s="138"/>
      <c r="G9" s="138"/>
      <c r="H9" s="138"/>
      <c r="I9" s="138"/>
      <c r="J9" s="138"/>
      <c r="K9" s="138"/>
      <c r="L9" s="138"/>
      <c r="M9" s="138"/>
      <c r="N9" s="138"/>
      <c r="O9" s="138"/>
      <c r="P9" s="138"/>
      <c r="Q9" s="138"/>
      <c r="R9" s="138"/>
      <c r="S9" s="138"/>
      <c r="T9" s="138"/>
      <c r="U9" s="138"/>
      <c r="V9" s="138"/>
      <c r="W9" s="138"/>
      <c r="X9" s="138"/>
    </row>
    <row r="10" spans="1:24" s="135" customFormat="1" ht="25.9" customHeight="1">
      <c r="A10" s="1585" t="s">
        <v>356</v>
      </c>
      <c r="B10" s="1585"/>
      <c r="C10" s="1585"/>
      <c r="D10" s="1585"/>
      <c r="E10" s="1585"/>
      <c r="F10" s="1585"/>
      <c r="G10" s="1585"/>
      <c r="H10" s="1585"/>
      <c r="I10" s="1585"/>
      <c r="J10" s="1585"/>
      <c r="K10" s="1586" t="s">
        <v>357</v>
      </c>
      <c r="L10" s="1586"/>
      <c r="M10" s="1586"/>
      <c r="N10" s="1586"/>
      <c r="O10" s="1586"/>
      <c r="P10" s="1586"/>
      <c r="Q10" s="1586"/>
      <c r="R10" s="1586"/>
      <c r="S10" s="1586"/>
      <c r="T10" s="1586"/>
      <c r="U10" s="138"/>
      <c r="V10" s="138"/>
      <c r="W10" s="138"/>
      <c r="X10" s="138"/>
    </row>
    <row r="11" spans="1:24" s="135" customFormat="1" ht="37.15" customHeight="1">
      <c r="A11" s="1538" t="s">
        <v>358</v>
      </c>
      <c r="B11" s="1538"/>
      <c r="C11" s="1538"/>
      <c r="D11" s="1538"/>
      <c r="E11" s="1538"/>
      <c r="F11" s="1538"/>
      <c r="G11" s="1538"/>
      <c r="H11" s="1538"/>
      <c r="I11" s="1538"/>
      <c r="J11" s="1538"/>
      <c r="K11" s="1539" t="s">
        <v>1078</v>
      </c>
      <c r="L11" s="1540"/>
      <c r="M11" s="1540"/>
      <c r="N11" s="1540"/>
      <c r="O11" s="1540"/>
      <c r="P11" s="1540"/>
      <c r="Q11" s="1540"/>
      <c r="R11" s="1540"/>
      <c r="S11" s="1540"/>
      <c r="T11" s="1540"/>
      <c r="U11" s="138"/>
      <c r="V11" s="138"/>
      <c r="W11" s="138"/>
      <c r="X11" s="138"/>
    </row>
    <row r="12" spans="1:24" s="135" customFormat="1" ht="37.15" customHeight="1">
      <c r="A12" s="1538" t="s">
        <v>359</v>
      </c>
      <c r="B12" s="1538"/>
      <c r="C12" s="1538"/>
      <c r="D12" s="1538"/>
      <c r="E12" s="1538"/>
      <c r="F12" s="1538"/>
      <c r="G12" s="1538"/>
      <c r="H12" s="1538"/>
      <c r="I12" s="1538"/>
      <c r="J12" s="1538"/>
      <c r="K12" s="1539" t="s">
        <v>1078</v>
      </c>
      <c r="L12" s="1540"/>
      <c r="M12" s="1540"/>
      <c r="N12" s="1540"/>
      <c r="O12" s="1540"/>
      <c r="P12" s="1540"/>
      <c r="Q12" s="1540"/>
      <c r="R12" s="1540"/>
      <c r="S12" s="1540"/>
      <c r="T12" s="1540"/>
      <c r="U12" s="138"/>
      <c r="V12" s="138"/>
      <c r="W12" s="138"/>
      <c r="X12" s="138"/>
    </row>
    <row r="13" spans="1:24" s="135" customFormat="1" ht="37.15" customHeight="1">
      <c r="A13" s="1538" t="s">
        <v>360</v>
      </c>
      <c r="B13" s="1538"/>
      <c r="C13" s="1538"/>
      <c r="D13" s="1538"/>
      <c r="E13" s="1538"/>
      <c r="F13" s="1538"/>
      <c r="G13" s="1538"/>
      <c r="H13" s="1538"/>
      <c r="I13" s="1538"/>
      <c r="J13" s="1538"/>
      <c r="K13" s="1539" t="s">
        <v>1081</v>
      </c>
      <c r="L13" s="1540"/>
      <c r="M13" s="1540"/>
      <c r="N13" s="1540"/>
      <c r="O13" s="1540"/>
      <c r="P13" s="1540"/>
      <c r="Q13" s="1540"/>
      <c r="R13" s="1540"/>
      <c r="S13" s="1540"/>
      <c r="T13" s="1540"/>
      <c r="U13" s="138"/>
      <c r="V13" s="138"/>
      <c r="W13" s="138"/>
      <c r="X13" s="138"/>
    </row>
    <row r="14" spans="1:24" s="135" customFormat="1" ht="37.15" customHeight="1">
      <c r="A14" s="1538" t="s">
        <v>361</v>
      </c>
      <c r="B14" s="1538"/>
      <c r="C14" s="1538"/>
      <c r="D14" s="1538"/>
      <c r="E14" s="1538"/>
      <c r="F14" s="1538"/>
      <c r="G14" s="1538"/>
      <c r="H14" s="1538"/>
      <c r="I14" s="1538"/>
      <c r="J14" s="1538"/>
      <c r="K14" s="1539" t="s">
        <v>1081</v>
      </c>
      <c r="L14" s="1540"/>
      <c r="M14" s="1540"/>
      <c r="N14" s="1540"/>
      <c r="O14" s="1540"/>
      <c r="P14" s="1540"/>
      <c r="Q14" s="1540"/>
      <c r="R14" s="1540"/>
      <c r="S14" s="1540"/>
      <c r="T14" s="1540"/>
      <c r="U14" s="138"/>
      <c r="V14" s="138"/>
      <c r="W14" s="138"/>
      <c r="X14" s="138"/>
    </row>
    <row r="15" spans="1:24" s="135" customFormat="1" ht="37.15" customHeight="1">
      <c r="A15" s="1538" t="s">
        <v>362</v>
      </c>
      <c r="B15" s="1538"/>
      <c r="C15" s="1538"/>
      <c r="D15" s="1538"/>
      <c r="E15" s="1538"/>
      <c r="F15" s="1538"/>
      <c r="G15" s="1538"/>
      <c r="H15" s="1538"/>
      <c r="I15" s="1538"/>
      <c r="J15" s="1538"/>
      <c r="K15" s="1539" t="s">
        <v>1076</v>
      </c>
      <c r="L15" s="1540"/>
      <c r="M15" s="1540"/>
      <c r="N15" s="1540"/>
      <c r="O15" s="1540"/>
      <c r="P15" s="1540"/>
      <c r="Q15" s="1540"/>
      <c r="R15" s="1540"/>
      <c r="S15" s="1540"/>
      <c r="T15" s="1540"/>
      <c r="U15" s="138"/>
      <c r="V15" s="138"/>
      <c r="W15" s="138"/>
      <c r="X15" s="138"/>
    </row>
    <row r="16" spans="1:24" s="135" customFormat="1" ht="37.15" customHeight="1">
      <c r="A16" s="1538" t="s">
        <v>363</v>
      </c>
      <c r="B16" s="1538"/>
      <c r="C16" s="1538"/>
      <c r="D16" s="1538"/>
      <c r="E16" s="1538"/>
      <c r="F16" s="1538"/>
      <c r="G16" s="1538"/>
      <c r="H16" s="1538"/>
      <c r="I16" s="1538"/>
      <c r="J16" s="1538"/>
      <c r="K16" s="1539" t="s">
        <v>1078</v>
      </c>
      <c r="L16" s="1540"/>
      <c r="M16" s="1540"/>
      <c r="N16" s="1540"/>
      <c r="O16" s="1540"/>
      <c r="P16" s="1540"/>
      <c r="Q16" s="1540"/>
      <c r="R16" s="1540"/>
      <c r="S16" s="1540"/>
      <c r="T16" s="1540"/>
      <c r="U16" s="138"/>
      <c r="V16" s="138"/>
      <c r="W16" s="138"/>
      <c r="X16" s="138"/>
    </row>
    <row r="17" spans="1:27" s="135" customFormat="1" ht="36.6" customHeight="1">
      <c r="A17" s="1541" t="s">
        <v>364</v>
      </c>
      <c r="B17" s="1541"/>
      <c r="C17" s="1541"/>
      <c r="D17" s="1541"/>
      <c r="E17" s="1541"/>
      <c r="F17" s="1541"/>
      <c r="G17" s="1541"/>
      <c r="H17" s="1541"/>
      <c r="I17" s="1541"/>
      <c r="J17" s="1541"/>
      <c r="K17" s="1541"/>
      <c r="L17" s="1541"/>
      <c r="M17" s="1541"/>
      <c r="N17" s="1541"/>
      <c r="O17" s="1541"/>
      <c r="P17" s="1541"/>
      <c r="Q17" s="1541"/>
      <c r="R17" s="1541"/>
      <c r="S17" s="1541"/>
      <c r="T17" s="1541"/>
      <c r="U17" s="138"/>
      <c r="V17" s="138"/>
      <c r="W17" s="138"/>
      <c r="X17" s="138"/>
    </row>
    <row r="18" spans="1:27" s="135" customFormat="1" ht="18" customHeight="1">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row>
    <row r="19" spans="1:27" s="135" customFormat="1" ht="30.6" customHeight="1">
      <c r="A19" s="1569" t="s">
        <v>365</v>
      </c>
      <c r="B19" s="1569"/>
      <c r="C19" s="1569"/>
      <c r="D19" s="1569"/>
      <c r="E19" s="1569"/>
      <c r="F19" s="1569"/>
      <c r="G19" s="1569"/>
      <c r="H19" s="1569"/>
      <c r="I19" s="1569"/>
      <c r="J19" s="1569"/>
      <c r="K19" s="1569"/>
      <c r="L19" s="1569"/>
      <c r="M19" s="1569"/>
      <c r="N19" s="1569"/>
      <c r="O19" s="1569"/>
      <c r="P19" s="1569"/>
      <c r="Q19" s="1569"/>
      <c r="R19" s="1569"/>
      <c r="S19" s="1569"/>
      <c r="T19" s="1569"/>
      <c r="U19" s="1569"/>
      <c r="V19" s="1569"/>
      <c r="W19" s="1569"/>
      <c r="X19" s="1569"/>
    </row>
    <row r="20" spans="1:27" s="135" customFormat="1" ht="7.15" customHeight="1">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row>
    <row r="21" spans="1:27" s="135" customFormat="1" ht="30.6" customHeight="1">
      <c r="A21" s="1557" t="s">
        <v>193</v>
      </c>
      <c r="B21" s="1558"/>
      <c r="C21" s="1558"/>
      <c r="D21" s="1558"/>
      <c r="E21" s="1558"/>
      <c r="F21" s="1559" t="s">
        <v>194</v>
      </c>
      <c r="G21" s="1559"/>
      <c r="H21" s="1560"/>
      <c r="I21" s="1560"/>
      <c r="J21" s="1560"/>
      <c r="K21" s="1563" t="s">
        <v>195</v>
      </c>
      <c r="L21" s="1564"/>
      <c r="M21" s="1565"/>
      <c r="N21" s="1566"/>
      <c r="O21" s="1563" t="s">
        <v>196</v>
      </c>
      <c r="P21" s="1565"/>
      <c r="Q21" s="1565"/>
      <c r="R21" s="1565"/>
      <c r="S21" s="1565"/>
      <c r="T21" s="1565"/>
      <c r="U21" s="1565"/>
      <c r="V21" s="1565"/>
      <c r="W21" s="1583"/>
      <c r="X21" s="1584"/>
    </row>
    <row r="22" spans="1:27" s="135" customFormat="1" ht="30.6" customHeight="1">
      <c r="A22" s="1512" t="s">
        <v>93</v>
      </c>
      <c r="B22" s="1513"/>
      <c r="C22" s="1513"/>
      <c r="D22" s="1513"/>
      <c r="E22" s="1513"/>
      <c r="F22" s="1512" t="s">
        <v>338</v>
      </c>
      <c r="G22" s="1512"/>
      <c r="H22" s="1513"/>
      <c r="I22" s="1513"/>
      <c r="J22" s="1513"/>
      <c r="K22" s="1514" t="s">
        <v>198</v>
      </c>
      <c r="L22" s="1515"/>
      <c r="M22" s="1516"/>
      <c r="N22" s="1517"/>
      <c r="O22" s="1518" t="s">
        <v>263</v>
      </c>
      <c r="P22" s="1519"/>
      <c r="Q22" s="1519"/>
      <c r="R22" s="1519"/>
      <c r="S22" s="1519"/>
      <c r="T22" s="1519"/>
      <c r="U22" s="1519"/>
      <c r="V22" s="1519"/>
      <c r="W22" s="1520"/>
      <c r="X22" s="1521"/>
    </row>
    <row r="23" spans="1:27" s="135" customFormat="1" ht="30.6" customHeight="1">
      <c r="A23" s="1512" t="s">
        <v>93</v>
      </c>
      <c r="B23" s="1513"/>
      <c r="C23" s="1513"/>
      <c r="D23" s="1513"/>
      <c r="E23" s="1513"/>
      <c r="F23" s="1512" t="s">
        <v>197</v>
      </c>
      <c r="G23" s="1512"/>
      <c r="H23" s="1513"/>
      <c r="I23" s="1513"/>
      <c r="J23" s="1513"/>
      <c r="K23" s="1514" t="s">
        <v>199</v>
      </c>
      <c r="L23" s="1515"/>
      <c r="M23" s="1516"/>
      <c r="N23" s="1517"/>
      <c r="O23" s="1518" t="s">
        <v>341</v>
      </c>
      <c r="P23" s="1519"/>
      <c r="Q23" s="1519"/>
      <c r="R23" s="1519"/>
      <c r="S23" s="1519"/>
      <c r="T23" s="1519"/>
      <c r="U23" s="1519"/>
      <c r="V23" s="1519"/>
      <c r="W23" s="1520"/>
      <c r="X23" s="1521"/>
    </row>
    <row r="24" spans="1:27" s="135" customFormat="1" ht="30.6" customHeight="1">
      <c r="A24" s="1512" t="s">
        <v>93</v>
      </c>
      <c r="B24" s="1513"/>
      <c r="C24" s="1513"/>
      <c r="D24" s="1513"/>
      <c r="E24" s="1513"/>
      <c r="F24" s="1512" t="s">
        <v>98</v>
      </c>
      <c r="G24" s="1512"/>
      <c r="H24" s="1513"/>
      <c r="I24" s="1513"/>
      <c r="J24" s="1513"/>
      <c r="K24" s="1514" t="s">
        <v>199</v>
      </c>
      <c r="L24" s="1515"/>
      <c r="M24" s="1516"/>
      <c r="N24" s="1517"/>
      <c r="O24" s="1518" t="s">
        <v>341</v>
      </c>
      <c r="P24" s="1519"/>
      <c r="Q24" s="1519"/>
      <c r="R24" s="1519"/>
      <c r="S24" s="1519"/>
      <c r="T24" s="1519"/>
      <c r="U24" s="1519"/>
      <c r="V24" s="1519"/>
      <c r="W24" s="1520"/>
      <c r="X24" s="1521"/>
    </row>
    <row r="25" spans="1:27" s="135" customFormat="1" ht="30.6" customHeight="1">
      <c r="A25" s="1512" t="s">
        <v>93</v>
      </c>
      <c r="B25" s="1513"/>
      <c r="C25" s="1513"/>
      <c r="D25" s="1513"/>
      <c r="E25" s="1513"/>
      <c r="F25" s="1512" t="s">
        <v>197</v>
      </c>
      <c r="G25" s="1512"/>
      <c r="H25" s="1513"/>
      <c r="I25" s="1513"/>
      <c r="J25" s="1513"/>
      <c r="K25" s="1514" t="s">
        <v>199</v>
      </c>
      <c r="L25" s="1515"/>
      <c r="M25" s="1516"/>
      <c r="N25" s="1517"/>
      <c r="O25" s="1518" t="s">
        <v>341</v>
      </c>
      <c r="P25" s="1519"/>
      <c r="Q25" s="1519"/>
      <c r="R25" s="1519"/>
      <c r="S25" s="1519"/>
      <c r="T25" s="1519"/>
      <c r="U25" s="1519"/>
      <c r="V25" s="1519"/>
      <c r="W25" s="1520"/>
      <c r="X25" s="1521"/>
    </row>
    <row r="26" spans="1:27" s="135" customFormat="1" ht="30.6" customHeight="1">
      <c r="A26" s="1512"/>
      <c r="B26" s="1513"/>
      <c r="C26" s="1513"/>
      <c r="D26" s="1513"/>
      <c r="E26" s="1513"/>
      <c r="F26" s="1512"/>
      <c r="G26" s="1512"/>
      <c r="H26" s="1513"/>
      <c r="I26" s="1513"/>
      <c r="J26" s="1513"/>
      <c r="K26" s="1514"/>
      <c r="L26" s="1515"/>
      <c r="M26" s="1516"/>
      <c r="N26" s="1517"/>
      <c r="O26" s="1518"/>
      <c r="P26" s="1519"/>
      <c r="Q26" s="1519"/>
      <c r="R26" s="1519"/>
      <c r="S26" s="1519"/>
      <c r="T26" s="1519"/>
      <c r="U26" s="1519"/>
      <c r="V26" s="1519"/>
      <c r="W26" s="1520"/>
      <c r="X26" s="1521"/>
    </row>
    <row r="27" spans="1:27" s="135" customFormat="1" ht="19.149999999999999" customHeight="1">
      <c r="A27" s="1837"/>
      <c r="B27" s="1838"/>
      <c r="C27" s="1838"/>
      <c r="D27" s="1838"/>
      <c r="E27" s="1838"/>
      <c r="F27" s="1835" t="s">
        <v>342</v>
      </c>
      <c r="G27" s="1835"/>
      <c r="H27" s="1835"/>
      <c r="I27" s="1835"/>
      <c r="J27" s="1835"/>
      <c r="K27" s="1835"/>
      <c r="L27" s="1835"/>
      <c r="M27" s="1835"/>
      <c r="N27" s="1835"/>
      <c r="O27" s="1835"/>
      <c r="P27" s="1835"/>
      <c r="Q27" s="1835"/>
      <c r="R27" s="1835"/>
      <c r="S27" s="1835"/>
      <c r="T27" s="1835"/>
      <c r="U27" s="1835"/>
      <c r="V27" s="1835"/>
      <c r="W27" s="1835"/>
      <c r="X27" s="1836"/>
    </row>
    <row r="28" spans="1:27" s="136" customFormat="1" ht="30.6" customHeight="1">
      <c r="A28" s="141"/>
      <c r="B28" s="142"/>
      <c r="C28" s="142"/>
      <c r="D28" s="142"/>
      <c r="E28" s="142"/>
      <c r="F28" s="141"/>
      <c r="G28" s="141"/>
      <c r="H28" s="142"/>
      <c r="I28" s="142"/>
      <c r="J28" s="142"/>
      <c r="K28" s="141"/>
      <c r="L28" s="141"/>
      <c r="M28" s="142"/>
      <c r="N28" s="142"/>
      <c r="O28" s="143"/>
      <c r="P28" s="143"/>
      <c r="Q28" s="143"/>
      <c r="R28" s="143"/>
      <c r="S28" s="143"/>
      <c r="T28" s="143"/>
      <c r="U28" s="143"/>
      <c r="V28" s="143"/>
      <c r="W28" s="144"/>
      <c r="X28" s="144"/>
    </row>
    <row r="29" spans="1:27" s="135" customFormat="1" ht="30.6" customHeight="1">
      <c r="A29" s="145"/>
      <c r="B29" s="146"/>
      <c r="C29" s="146"/>
      <c r="D29" s="146"/>
      <c r="E29" s="146"/>
      <c r="F29" s="145"/>
      <c r="G29" s="145"/>
      <c r="H29" s="146"/>
      <c r="I29" s="146"/>
      <c r="J29" s="146"/>
      <c r="K29" s="145"/>
      <c r="L29" s="145"/>
      <c r="M29" s="146"/>
      <c r="N29" s="146"/>
      <c r="O29" s="146"/>
      <c r="P29" s="146"/>
      <c r="Q29" s="146"/>
      <c r="R29" s="145"/>
      <c r="S29" s="146"/>
      <c r="T29" s="146"/>
      <c r="U29" s="146"/>
      <c r="V29" s="146"/>
      <c r="W29" s="146"/>
      <c r="X29" s="146"/>
    </row>
    <row r="30" spans="1:27" s="135" customFormat="1" ht="21.6" customHeight="1">
      <c r="A30" s="145"/>
      <c r="B30" s="146"/>
      <c r="C30" s="146"/>
      <c r="D30" s="146"/>
      <c r="E30" s="146"/>
      <c r="F30" s="145"/>
      <c r="G30" s="145"/>
      <c r="H30" s="146"/>
      <c r="I30" s="146"/>
      <c r="J30" s="146"/>
      <c r="K30" s="145"/>
      <c r="L30" s="145"/>
      <c r="M30" s="146"/>
      <c r="N30" s="146"/>
      <c r="O30" s="146"/>
      <c r="P30" s="146"/>
      <c r="Q30" s="146"/>
      <c r="R30" s="145"/>
      <c r="S30" s="146"/>
      <c r="T30" s="146"/>
      <c r="U30" s="146"/>
      <c r="V30" s="146"/>
      <c r="W30" s="146"/>
      <c r="X30" s="146"/>
      <c r="AA30" s="133"/>
    </row>
    <row r="31" spans="1:27" s="135" customFormat="1" ht="30.6" customHeight="1">
      <c r="A31" s="139" t="s">
        <v>202</v>
      </c>
      <c r="B31" s="138"/>
      <c r="C31" s="138"/>
      <c r="D31" s="138"/>
      <c r="E31" s="138"/>
      <c r="F31" s="138"/>
      <c r="G31" s="138"/>
      <c r="H31" s="138"/>
      <c r="I31" s="138"/>
      <c r="J31" s="138"/>
      <c r="K31" s="138"/>
      <c r="L31" s="138"/>
      <c r="M31" s="138"/>
      <c r="N31" s="138"/>
      <c r="O31" s="138"/>
      <c r="P31" s="138"/>
      <c r="Q31" s="138"/>
      <c r="R31" s="138"/>
      <c r="S31" s="138"/>
      <c r="T31" s="138"/>
      <c r="U31" s="140"/>
      <c r="V31" s="140"/>
      <c r="W31" s="140"/>
      <c r="X31" s="140"/>
    </row>
    <row r="32" spans="1:27" s="135" customFormat="1" ht="30.6" customHeight="1">
      <c r="A32" s="1546" t="s">
        <v>339</v>
      </c>
      <c r="B32" s="1547"/>
      <c r="C32" s="1547"/>
      <c r="D32" s="1547"/>
      <c r="E32" s="1547"/>
      <c r="F32" s="1547"/>
      <c r="G32" s="147"/>
      <c r="H32" s="1548" t="s">
        <v>203</v>
      </c>
      <c r="I32" s="1548"/>
      <c r="J32" s="1548"/>
      <c r="K32" s="1548"/>
      <c r="L32" s="1548"/>
      <c r="M32" s="1548"/>
      <c r="N32" s="1549" t="s">
        <v>340</v>
      </c>
      <c r="O32" s="1547"/>
      <c r="P32" s="1547"/>
      <c r="Q32" s="1547"/>
      <c r="R32" s="1547"/>
      <c r="S32" s="1547"/>
      <c r="T32" s="1550"/>
      <c r="U32" s="140"/>
      <c r="V32" s="140"/>
      <c r="W32" s="140"/>
      <c r="X32" s="140"/>
    </row>
    <row r="33" spans="1:24" s="135" customFormat="1" ht="30.6" customHeight="1">
      <c r="A33" s="1551">
        <f>COUNTA(A22:E27)</f>
        <v>4</v>
      </c>
      <c r="B33" s="1552"/>
      <c r="C33" s="1552"/>
      <c r="D33" s="1552"/>
      <c r="E33" s="1552"/>
      <c r="F33" s="1552"/>
      <c r="G33" s="391"/>
      <c r="H33" s="1553">
        <f>COUNTA(別紙１③!B7:B33)</f>
        <v>22</v>
      </c>
      <c r="I33" s="1553"/>
      <c r="J33" s="1553"/>
      <c r="K33" s="1553"/>
      <c r="L33" s="1553"/>
      <c r="M33" s="1553"/>
      <c r="N33" s="1554">
        <f>A33/H33</f>
        <v>0.18181818181818182</v>
      </c>
      <c r="O33" s="1555"/>
      <c r="P33" s="1555"/>
      <c r="Q33" s="1555"/>
      <c r="R33" s="1555"/>
      <c r="S33" s="1555"/>
      <c r="T33" s="1556"/>
      <c r="U33" s="140"/>
      <c r="V33" s="140"/>
      <c r="W33" s="140"/>
      <c r="X33" s="140"/>
    </row>
    <row r="34" spans="1:24" s="136" customFormat="1" ht="25.15" customHeight="1">
      <c r="A34" s="1561" t="s">
        <v>352</v>
      </c>
      <c r="B34" s="1562"/>
      <c r="C34" s="1562"/>
      <c r="D34" s="1562"/>
      <c r="E34" s="1562"/>
      <c r="F34" s="1562"/>
      <c r="G34" s="1562"/>
      <c r="H34" s="1562"/>
      <c r="I34" s="1562"/>
      <c r="J34" s="1562"/>
      <c r="K34" s="1562"/>
      <c r="L34" s="1562"/>
      <c r="M34" s="1562"/>
      <c r="N34" s="1562"/>
      <c r="O34" s="1562"/>
      <c r="P34" s="1562"/>
      <c r="Q34" s="1562"/>
      <c r="R34" s="1562"/>
      <c r="S34" s="1562"/>
      <c r="T34" s="1562"/>
      <c r="U34" s="1562"/>
      <c r="V34" s="1562"/>
      <c r="W34" s="1562"/>
      <c r="X34" s="1562"/>
    </row>
    <row r="35" spans="1:24" s="135" customFormat="1" ht="18" customHeight="1">
      <c r="A35" s="139"/>
      <c r="B35" s="138"/>
      <c r="C35" s="138"/>
      <c r="D35" s="138"/>
      <c r="E35" s="138"/>
      <c r="F35" s="138"/>
      <c r="G35" s="138"/>
      <c r="H35" s="138"/>
      <c r="I35" s="138"/>
      <c r="J35" s="138"/>
      <c r="K35" s="138"/>
      <c r="L35" s="138"/>
      <c r="M35" s="138"/>
      <c r="N35" s="138"/>
      <c r="O35" s="138"/>
      <c r="P35" s="138"/>
      <c r="Q35" s="138"/>
      <c r="R35" s="138"/>
      <c r="S35" s="138"/>
      <c r="T35" s="138"/>
      <c r="U35" s="138"/>
      <c r="V35" s="138"/>
      <c r="W35" s="138"/>
      <c r="X35" s="138"/>
    </row>
    <row r="36" spans="1:24" s="135" customFormat="1" ht="18" customHeight="1">
      <c r="A36" s="139" t="s">
        <v>366</v>
      </c>
      <c r="B36" s="138"/>
      <c r="C36" s="138"/>
      <c r="D36" s="138"/>
      <c r="E36" s="138"/>
      <c r="F36" s="138"/>
      <c r="G36" s="138"/>
      <c r="H36" s="138"/>
      <c r="I36" s="138"/>
      <c r="J36" s="138"/>
      <c r="K36" s="138"/>
      <c r="L36" s="138"/>
      <c r="M36" s="138"/>
      <c r="N36" s="138"/>
      <c r="O36" s="138"/>
      <c r="P36" s="138"/>
      <c r="Q36" s="138"/>
      <c r="R36" s="138"/>
      <c r="S36" s="138"/>
      <c r="T36" s="138"/>
      <c r="U36" s="138"/>
      <c r="V36" s="138"/>
      <c r="W36" s="138"/>
      <c r="X36" s="138"/>
    </row>
    <row r="37" spans="1:24" s="135" customFormat="1" ht="10.15" customHeight="1">
      <c r="A37" s="139"/>
      <c r="B37" s="138"/>
      <c r="C37" s="138"/>
      <c r="D37" s="138"/>
      <c r="E37" s="138"/>
      <c r="F37" s="138"/>
      <c r="G37" s="138"/>
      <c r="H37" s="138"/>
      <c r="I37" s="138"/>
      <c r="J37" s="138"/>
      <c r="K37" s="138"/>
      <c r="L37" s="138"/>
      <c r="M37" s="138"/>
      <c r="N37" s="138"/>
      <c r="O37" s="138"/>
      <c r="P37" s="138"/>
      <c r="Q37" s="138"/>
      <c r="R37" s="138"/>
      <c r="S37" s="138"/>
      <c r="T37" s="138"/>
      <c r="U37" s="138"/>
      <c r="V37" s="138"/>
      <c r="W37" s="138"/>
      <c r="X37" s="138"/>
    </row>
    <row r="38" spans="1:24" s="135" customFormat="1" ht="18" customHeight="1">
      <c r="A38" s="139" t="s">
        <v>367</v>
      </c>
      <c r="B38" s="138"/>
      <c r="C38" s="138"/>
      <c r="D38" s="138"/>
      <c r="E38" s="138"/>
      <c r="F38" s="138"/>
      <c r="G38" s="138"/>
      <c r="H38" s="138"/>
      <c r="I38" s="138"/>
      <c r="J38" s="138"/>
      <c r="K38" s="138"/>
      <c r="L38" s="138"/>
      <c r="M38" s="138"/>
      <c r="N38" s="138"/>
      <c r="O38" s="138"/>
      <c r="P38" s="138"/>
      <c r="Q38" s="138"/>
      <c r="R38" s="138"/>
      <c r="S38" s="138"/>
      <c r="T38" s="138"/>
      <c r="U38" s="138"/>
      <c r="V38" s="138"/>
      <c r="W38" s="138"/>
      <c r="X38" s="138"/>
    </row>
    <row r="39" spans="1:24" s="135" customFormat="1" ht="18" customHeight="1">
      <c r="A39" s="1542" t="s">
        <v>102</v>
      </c>
      <c r="B39" s="1542"/>
      <c r="C39" s="1543" t="s">
        <v>368</v>
      </c>
      <c r="D39" s="1543"/>
      <c r="E39" s="1543"/>
      <c r="F39" s="1543"/>
      <c r="G39" s="1543"/>
      <c r="H39" s="1543"/>
      <c r="I39" s="1543"/>
      <c r="J39" s="1543"/>
      <c r="K39" s="1543"/>
      <c r="L39" s="1543"/>
      <c r="M39" s="1543"/>
      <c r="N39" s="1543"/>
      <c r="O39" s="1543"/>
      <c r="P39" s="1543"/>
      <c r="Q39" s="1543"/>
      <c r="R39" s="1543"/>
      <c r="S39" s="1543"/>
      <c r="T39" s="1543"/>
      <c r="U39" s="138"/>
      <c r="V39" s="138"/>
      <c r="W39" s="138"/>
      <c r="X39" s="138"/>
    </row>
    <row r="40" spans="1:24" s="135" customFormat="1" ht="18" customHeight="1">
      <c r="A40" s="1544" t="s">
        <v>369</v>
      </c>
      <c r="B40" s="1544"/>
      <c r="C40" s="1544"/>
      <c r="D40" s="1544"/>
      <c r="E40" s="1544"/>
      <c r="F40" s="1544"/>
      <c r="G40" s="1544"/>
      <c r="H40" s="1544"/>
      <c r="I40" s="1544"/>
      <c r="J40" s="1544"/>
      <c r="K40" s="1544"/>
      <c r="L40" s="1544"/>
      <c r="M40" s="1544"/>
      <c r="N40" s="1544"/>
      <c r="O40" s="1544"/>
      <c r="P40" s="1544"/>
      <c r="Q40" s="1544"/>
      <c r="R40" s="1544"/>
      <c r="S40" s="1544"/>
      <c r="T40" s="1544"/>
      <c r="U40" s="138"/>
      <c r="V40" s="138"/>
      <c r="W40" s="138"/>
      <c r="X40" s="138"/>
    </row>
    <row r="41" spans="1:24" s="135" customFormat="1" ht="18" customHeight="1">
      <c r="A41" s="1522" t="s">
        <v>103</v>
      </c>
      <c r="B41" s="1522"/>
      <c r="C41" s="1545" t="s">
        <v>370</v>
      </c>
      <c r="D41" s="1545"/>
      <c r="E41" s="1545"/>
      <c r="F41" s="1545"/>
      <c r="G41" s="1545"/>
      <c r="H41" s="1545"/>
      <c r="I41" s="1545"/>
      <c r="J41" s="1545"/>
      <c r="K41" s="1545"/>
      <c r="L41" s="1545"/>
      <c r="M41" s="1545"/>
      <c r="N41" s="1545"/>
      <c r="O41" s="1545"/>
      <c r="P41" s="1545"/>
      <c r="Q41" s="1545"/>
      <c r="R41" s="1545"/>
      <c r="S41" s="1545"/>
      <c r="T41" s="1545"/>
      <c r="U41" s="138"/>
      <c r="V41" s="138"/>
      <c r="W41" s="138"/>
      <c r="X41" s="138"/>
    </row>
    <row r="42" spans="1:24" s="135" customFormat="1" ht="18" customHeight="1">
      <c r="A42" s="1522"/>
      <c r="B42" s="1522"/>
      <c r="C42" s="1545" t="s">
        <v>371</v>
      </c>
      <c r="D42" s="1545"/>
      <c r="E42" s="1545"/>
      <c r="F42" s="1545"/>
      <c r="G42" s="1545"/>
      <c r="H42" s="1545"/>
      <c r="I42" s="1545"/>
      <c r="J42" s="1545"/>
      <c r="K42" s="1545"/>
      <c r="L42" s="1545"/>
      <c r="M42" s="1545"/>
      <c r="N42" s="1545"/>
      <c r="O42" s="1545"/>
      <c r="P42" s="1545"/>
      <c r="Q42" s="1545"/>
      <c r="R42" s="1545"/>
      <c r="S42" s="1545"/>
      <c r="T42" s="1545"/>
      <c r="U42" s="138"/>
      <c r="V42" s="138"/>
      <c r="W42" s="138"/>
      <c r="X42" s="138"/>
    </row>
    <row r="43" spans="1:24" s="135" customFormat="1" ht="18" customHeight="1">
      <c r="A43" s="1522" t="s">
        <v>71</v>
      </c>
      <c r="B43" s="1522"/>
      <c r="C43" s="1545" t="s">
        <v>372</v>
      </c>
      <c r="D43" s="1545"/>
      <c r="E43" s="1545"/>
      <c r="F43" s="1545"/>
      <c r="G43" s="1545"/>
      <c r="H43" s="1545"/>
      <c r="I43" s="1545"/>
      <c r="J43" s="1545"/>
      <c r="K43" s="1545"/>
      <c r="L43" s="1545"/>
      <c r="M43" s="1545"/>
      <c r="N43" s="1545"/>
      <c r="O43" s="1545"/>
      <c r="P43" s="1545"/>
      <c r="Q43" s="1545"/>
      <c r="R43" s="1545"/>
      <c r="S43" s="1545"/>
      <c r="T43" s="1545"/>
      <c r="U43" s="138"/>
      <c r="V43" s="138"/>
      <c r="W43" s="138"/>
      <c r="X43" s="138"/>
    </row>
    <row r="44" spans="1:24" s="135" customFormat="1" ht="18" customHeight="1">
      <c r="A44" s="1522"/>
      <c r="B44" s="1522"/>
      <c r="C44" s="1523" t="s">
        <v>373</v>
      </c>
      <c r="D44" s="1524"/>
      <c r="E44" s="1524"/>
      <c r="F44" s="1524"/>
      <c r="G44" s="1524"/>
      <c r="H44" s="1524"/>
      <c r="I44" s="1524"/>
      <c r="J44" s="1524"/>
      <c r="K44" s="1524"/>
      <c r="L44" s="1524"/>
      <c r="M44" s="1524"/>
      <c r="N44" s="1524"/>
      <c r="O44" s="1524"/>
      <c r="P44" s="1524"/>
      <c r="Q44" s="1524"/>
      <c r="R44" s="1524"/>
      <c r="S44" s="1524"/>
      <c r="T44" s="1524"/>
      <c r="U44" s="138"/>
      <c r="V44" s="138"/>
      <c r="W44" s="138"/>
      <c r="X44" s="138"/>
    </row>
    <row r="45" spans="1:24" s="135" customFormat="1" ht="18" customHeight="1">
      <c r="A45" s="139"/>
      <c r="B45" s="138"/>
      <c r="C45" s="138"/>
      <c r="D45" s="138"/>
      <c r="E45" s="138"/>
      <c r="F45" s="138"/>
      <c r="G45" s="138"/>
      <c r="H45" s="138"/>
      <c r="I45" s="138"/>
      <c r="J45" s="138"/>
      <c r="K45" s="138"/>
      <c r="L45" s="138"/>
      <c r="M45" s="138"/>
      <c r="N45" s="138"/>
      <c r="O45" s="138"/>
      <c r="P45" s="138"/>
      <c r="Q45" s="138"/>
      <c r="R45" s="138"/>
      <c r="S45" s="138"/>
      <c r="T45" s="138"/>
      <c r="U45" s="138"/>
      <c r="V45" s="138"/>
      <c r="W45" s="138"/>
      <c r="X45" s="138"/>
    </row>
    <row r="46" spans="1:24" s="135" customFormat="1" ht="18" customHeight="1">
      <c r="A46" s="1542" t="s">
        <v>102</v>
      </c>
      <c r="B46" s="1542"/>
      <c r="C46" s="1543" t="s">
        <v>368</v>
      </c>
      <c r="D46" s="1543"/>
      <c r="E46" s="1543"/>
      <c r="F46" s="1543"/>
      <c r="G46" s="1543"/>
      <c r="H46" s="1543"/>
      <c r="I46" s="1543"/>
      <c r="J46" s="1543"/>
      <c r="K46" s="1543"/>
      <c r="L46" s="1543"/>
      <c r="M46" s="1543"/>
      <c r="N46" s="1543"/>
      <c r="O46" s="1543"/>
      <c r="P46" s="1543"/>
      <c r="Q46" s="1543"/>
      <c r="R46" s="1543"/>
      <c r="S46" s="1543"/>
      <c r="T46" s="1543"/>
      <c r="U46" s="138"/>
      <c r="V46" s="138"/>
      <c r="W46" s="138"/>
      <c r="X46" s="138"/>
    </row>
    <row r="47" spans="1:24" s="135" customFormat="1" ht="18" customHeight="1">
      <c r="A47" s="1544" t="s">
        <v>374</v>
      </c>
      <c r="B47" s="1544"/>
      <c r="C47" s="1544"/>
      <c r="D47" s="1544"/>
      <c r="E47" s="1544"/>
      <c r="F47" s="1544"/>
      <c r="G47" s="1544"/>
      <c r="H47" s="1544"/>
      <c r="I47" s="1544"/>
      <c r="J47" s="1544"/>
      <c r="K47" s="1544"/>
      <c r="L47" s="1544"/>
      <c r="M47" s="1544"/>
      <c r="N47" s="1544"/>
      <c r="O47" s="1544"/>
      <c r="P47" s="1544"/>
      <c r="Q47" s="1544"/>
      <c r="R47" s="1544"/>
      <c r="S47" s="1544"/>
      <c r="T47" s="1544"/>
      <c r="U47" s="138"/>
      <c r="V47" s="138"/>
      <c r="W47" s="138"/>
      <c r="X47" s="138"/>
    </row>
    <row r="48" spans="1:24" s="135" customFormat="1" ht="18" customHeight="1">
      <c r="A48" s="1522"/>
      <c r="B48" s="1522"/>
      <c r="C48" s="1545" t="s">
        <v>375</v>
      </c>
      <c r="D48" s="1545"/>
      <c r="E48" s="1545"/>
      <c r="F48" s="1545"/>
      <c r="G48" s="1545"/>
      <c r="H48" s="1545"/>
      <c r="I48" s="1545"/>
      <c r="J48" s="1545"/>
      <c r="K48" s="1545"/>
      <c r="L48" s="1545"/>
      <c r="M48" s="1545"/>
      <c r="N48" s="1545"/>
      <c r="O48" s="1545"/>
      <c r="P48" s="1545"/>
      <c r="Q48" s="1545"/>
      <c r="R48" s="1545"/>
      <c r="S48" s="1545"/>
      <c r="T48" s="1545"/>
      <c r="U48" s="138"/>
      <c r="V48" s="138"/>
      <c r="W48" s="138"/>
      <c r="X48" s="138"/>
    </row>
    <row r="49" spans="1:25" s="135" customFormat="1" ht="18" customHeight="1">
      <c r="A49" s="1522" t="s">
        <v>71</v>
      </c>
      <c r="B49" s="1522"/>
      <c r="C49" s="1545" t="s">
        <v>376</v>
      </c>
      <c r="D49" s="1545"/>
      <c r="E49" s="1545"/>
      <c r="F49" s="1545"/>
      <c r="G49" s="1545"/>
      <c r="H49" s="1545"/>
      <c r="I49" s="1545"/>
      <c r="J49" s="1545"/>
      <c r="K49" s="1545"/>
      <c r="L49" s="1545"/>
      <c r="M49" s="1545"/>
      <c r="N49" s="1545"/>
      <c r="O49" s="1545"/>
      <c r="P49" s="1545"/>
      <c r="Q49" s="1545"/>
      <c r="R49" s="1545"/>
      <c r="S49" s="1545"/>
      <c r="T49" s="1545"/>
      <c r="U49" s="138"/>
      <c r="V49" s="138"/>
      <c r="W49" s="138"/>
      <c r="X49" s="138"/>
    </row>
    <row r="50" spans="1:25" s="135" customFormat="1" ht="38.25" customHeight="1">
      <c r="A50" s="1522" t="s">
        <v>103</v>
      </c>
      <c r="B50" s="1522"/>
      <c r="C50" s="1523" t="s">
        <v>1139</v>
      </c>
      <c r="D50" s="1524"/>
      <c r="E50" s="1524"/>
      <c r="F50" s="1524"/>
      <c r="G50" s="1524"/>
      <c r="H50" s="1524"/>
      <c r="I50" s="1524"/>
      <c r="J50" s="1524"/>
      <c r="K50" s="1524"/>
      <c r="L50" s="1524"/>
      <c r="M50" s="1524"/>
      <c r="N50" s="1524"/>
      <c r="O50" s="1524"/>
      <c r="P50" s="1524"/>
      <c r="Q50" s="1524"/>
      <c r="R50" s="1524"/>
      <c r="S50" s="1524"/>
      <c r="T50" s="1524"/>
      <c r="U50" s="138"/>
      <c r="V50" s="138"/>
      <c r="W50" s="138"/>
      <c r="X50" s="138"/>
    </row>
    <row r="51" spans="1:25" s="135" customFormat="1" ht="58.5" customHeight="1">
      <c r="A51" s="139"/>
      <c r="B51" s="138"/>
      <c r="C51" s="138"/>
      <c r="D51" s="138"/>
      <c r="E51" s="138"/>
      <c r="F51" s="138"/>
      <c r="G51" s="138"/>
      <c r="H51" s="138"/>
      <c r="I51" s="138"/>
      <c r="J51" s="138"/>
      <c r="K51" s="138"/>
      <c r="L51" s="138"/>
      <c r="M51" s="138"/>
      <c r="N51" s="138"/>
      <c r="O51" s="138"/>
      <c r="P51" s="138"/>
      <c r="Q51" s="138"/>
      <c r="R51" s="138"/>
      <c r="S51" s="138"/>
      <c r="T51" s="138"/>
      <c r="U51" s="138"/>
      <c r="V51" s="138"/>
      <c r="W51" s="138"/>
      <c r="X51" s="138"/>
    </row>
    <row r="52" spans="1:25" s="74" customFormat="1" ht="18" customHeight="1">
      <c r="A52" s="139" t="s">
        <v>377</v>
      </c>
      <c r="B52" s="138"/>
      <c r="C52" s="138"/>
      <c r="D52" s="138"/>
      <c r="E52" s="138"/>
      <c r="F52" s="138"/>
      <c r="G52" s="138"/>
      <c r="H52" s="138"/>
      <c r="I52" s="138"/>
      <c r="J52" s="138"/>
      <c r="K52" s="138"/>
      <c r="L52" s="138"/>
      <c r="M52" s="138"/>
      <c r="N52" s="138"/>
      <c r="O52" s="138"/>
      <c r="P52" s="138"/>
      <c r="Q52" s="138"/>
      <c r="R52" s="138"/>
      <c r="S52" s="138"/>
      <c r="T52" s="138"/>
      <c r="U52" s="138"/>
      <c r="V52" s="138"/>
      <c r="W52" s="138"/>
      <c r="X52" s="138"/>
    </row>
    <row r="53" spans="1:25" s="74" customFormat="1" ht="18" customHeight="1">
      <c r="A53" s="139" t="s">
        <v>104</v>
      </c>
      <c r="B53" s="138"/>
      <c r="C53" s="138"/>
      <c r="D53" s="138"/>
      <c r="E53" s="138"/>
      <c r="F53" s="138"/>
      <c r="G53" s="138"/>
      <c r="H53" s="138"/>
      <c r="I53" s="138"/>
      <c r="J53" s="138"/>
      <c r="K53" s="138"/>
      <c r="L53" s="138"/>
      <c r="M53" s="138"/>
      <c r="N53" s="138"/>
      <c r="O53" s="138"/>
      <c r="P53" s="138"/>
      <c r="Q53" s="138"/>
      <c r="R53" s="138"/>
      <c r="S53" s="138"/>
      <c r="T53" s="138" t="s">
        <v>105</v>
      </c>
      <c r="U53" s="138"/>
      <c r="V53" s="138"/>
      <c r="W53" s="138"/>
      <c r="X53" s="138"/>
    </row>
    <row r="54" spans="1:25" s="74" customFormat="1" ht="18" customHeight="1">
      <c r="A54" s="1587" t="s">
        <v>2082</v>
      </c>
      <c r="B54" s="1587"/>
      <c r="C54" s="1589" t="s">
        <v>379</v>
      </c>
      <c r="D54" s="1590"/>
      <c r="E54" s="239" t="s">
        <v>106</v>
      </c>
      <c r="F54" s="240"/>
      <c r="G54" s="240"/>
      <c r="H54" s="240"/>
      <c r="I54" s="240"/>
      <c r="J54" s="239" t="s">
        <v>6</v>
      </c>
      <c r="K54" s="240"/>
      <c r="L54" s="240"/>
      <c r="M54" s="240"/>
      <c r="N54" s="240"/>
      <c r="O54" s="239" t="s">
        <v>107</v>
      </c>
      <c r="P54" s="240"/>
      <c r="Q54" s="240"/>
      <c r="R54" s="240"/>
      <c r="S54" s="240"/>
      <c r="T54" s="239" t="s">
        <v>108</v>
      </c>
      <c r="U54" s="240"/>
      <c r="V54" s="240"/>
      <c r="W54" s="240"/>
      <c r="X54" s="241"/>
    </row>
    <row r="55" spans="1:25" s="74" customFormat="1" ht="39.950000000000003" customHeight="1" thickBot="1">
      <c r="A55" s="1588"/>
      <c r="B55" s="1588"/>
      <c r="C55" s="1591"/>
      <c r="D55" s="1592"/>
      <c r="E55" s="148" t="s">
        <v>109</v>
      </c>
      <c r="F55" s="238" t="s">
        <v>886</v>
      </c>
      <c r="G55" s="149" t="s">
        <v>343</v>
      </c>
      <c r="H55" s="249" t="s">
        <v>884</v>
      </c>
      <c r="I55" s="242" t="s">
        <v>885</v>
      </c>
      <c r="J55" s="148" t="s">
        <v>110</v>
      </c>
      <c r="K55" s="238" t="s">
        <v>886</v>
      </c>
      <c r="L55" s="149" t="s">
        <v>343</v>
      </c>
      <c r="M55" s="249" t="s">
        <v>884</v>
      </c>
      <c r="N55" s="242" t="s">
        <v>885</v>
      </c>
      <c r="O55" s="148" t="s">
        <v>110</v>
      </c>
      <c r="P55" s="238" t="s">
        <v>886</v>
      </c>
      <c r="Q55" s="149" t="s">
        <v>343</v>
      </c>
      <c r="R55" s="249" t="s">
        <v>884</v>
      </c>
      <c r="S55" s="242" t="s">
        <v>885</v>
      </c>
      <c r="T55" s="148" t="s">
        <v>110</v>
      </c>
      <c r="U55" s="238" t="s">
        <v>886</v>
      </c>
      <c r="V55" s="150" t="s">
        <v>343</v>
      </c>
      <c r="W55" s="249" t="s">
        <v>884</v>
      </c>
      <c r="X55" s="238" t="s">
        <v>885</v>
      </c>
    </row>
    <row r="56" spans="1:25" s="74" customFormat="1" ht="28.9" customHeight="1">
      <c r="A56" s="1594" t="s">
        <v>111</v>
      </c>
      <c r="B56" s="1595"/>
      <c r="C56" s="1596"/>
      <c r="D56" s="1597"/>
      <c r="E56" s="392">
        <f>ROUNDDOWN(SUMIFS(別紙２①!$F$18:$F$105,別紙２①!$U$18:$U$105,別紙１④!G56),0)</f>
        <v>16569</v>
      </c>
      <c r="F56" s="413" t="s">
        <v>258</v>
      </c>
      <c r="G56" s="413" t="str">
        <f>別紙２①!$S$14&amp;別紙１④!$E$54&amp;別紙１④!$F56</f>
        <v>田急傾斜</v>
      </c>
      <c r="H56" s="393">
        <f>VLOOKUP($G56,プルダウンリスト!$D$15:$E$70,2,FALSE)</f>
        <v>16800</v>
      </c>
      <c r="I56" s="394">
        <f>ROUNDDOWN(E56*H56/1000,0)</f>
        <v>278359</v>
      </c>
      <c r="J56" s="392">
        <f>ROUNDDOWN(SUMIFS(別紙２①!$F$18:$F$105,別紙２①!$U$18:$U$105,別紙１④!L56),0)</f>
        <v>1840</v>
      </c>
      <c r="K56" s="413" t="s">
        <v>258</v>
      </c>
      <c r="L56" s="413" t="str">
        <f>別紙２①!$S$14&amp;$J$54&amp;K56</f>
        <v>畑急傾斜</v>
      </c>
      <c r="M56" s="393">
        <f>VLOOKUP(L56,プルダウンリスト!$D$15:$E$70,2,FALSE)</f>
        <v>9200</v>
      </c>
      <c r="N56" s="394">
        <f>ROUNDDOWN(J56*M56/1000,0)</f>
        <v>16928</v>
      </c>
      <c r="O56" s="392">
        <f>ROUNDDOWN(SUMIFS(別紙２①!$F$18:$F$105,別紙２①!$U$18:$U$105,別紙１④!Q56),0)</f>
        <v>3144</v>
      </c>
      <c r="P56" s="413" t="s">
        <v>258</v>
      </c>
      <c r="Q56" s="413" t="str">
        <f>別紙２①!$S$14&amp;$O$54&amp;P56</f>
        <v>草地急傾斜</v>
      </c>
      <c r="R56" s="393">
        <f>VLOOKUP(Q56,プルダウンリスト!$D$15:$E$70,2,FALSE)</f>
        <v>8400</v>
      </c>
      <c r="S56" s="394">
        <f>ROUNDDOWN(O56*R56/1000,0)</f>
        <v>26409</v>
      </c>
      <c r="T56" s="392">
        <f>ROUNDDOWN(SUMIFS(別紙２①!$F$18:$F$105,別紙２①!$U$18:$U$105,別紙１④!V56),0)</f>
        <v>430</v>
      </c>
      <c r="U56" s="413" t="s">
        <v>258</v>
      </c>
      <c r="V56" s="413" t="str">
        <f>別紙２①!$S$14&amp;$T$54&amp;U56</f>
        <v>採草放牧地急傾斜</v>
      </c>
      <c r="W56" s="393">
        <f>VLOOKUP(V56,プルダウンリスト!$D$15:$E$70,2,FALSE)</f>
        <v>800</v>
      </c>
      <c r="X56" s="395">
        <f>ROUNDDOWN(T56*W56/1000,0)</f>
        <v>344</v>
      </c>
    </row>
    <row r="57" spans="1:25" s="74" customFormat="1" ht="28.9" customHeight="1">
      <c r="A57" s="1594"/>
      <c r="B57" s="1595"/>
      <c r="C57" s="1598"/>
      <c r="D57" s="1599"/>
      <c r="E57" s="392">
        <f>ROUNDDOWN(SUMIFS(別紙２①!$F$18:$F$105,別紙２①!$U$18:$U$105,別紙１④!G57),0)</f>
        <v>0</v>
      </c>
      <c r="F57" s="414" t="s">
        <v>303</v>
      </c>
      <c r="G57" s="414" t="str">
        <f>別紙２①!$S$14&amp;別紙１④!$E$54&amp;別紙１④!$F57</f>
        <v>田緩傾斜</v>
      </c>
      <c r="H57" s="396">
        <f>VLOOKUP($G57,プルダウンリスト!$D$15:$E$70,2,FALSE)</f>
        <v>6400</v>
      </c>
      <c r="I57" s="397">
        <f>ROUNDDOWN(E57*H57/1000,0)</f>
        <v>0</v>
      </c>
      <c r="J57" s="392">
        <f>ROUNDDOWN(SUMIFS(別紙２①!$F$18:$F$105,別紙２①!$U$18:$U$105,別紙１④!L57),0)</f>
        <v>4925</v>
      </c>
      <c r="K57" s="414" t="s">
        <v>303</v>
      </c>
      <c r="L57" s="414" t="str">
        <f>別紙２①!$S$14&amp;$J$54&amp;K57</f>
        <v>畑緩傾斜</v>
      </c>
      <c r="M57" s="396">
        <f>VLOOKUP(L57,プルダウンリスト!$D$15:$E$70,2,FALSE)</f>
        <v>2800</v>
      </c>
      <c r="N57" s="397">
        <f t="shared" ref="N57:N61" si="0">ROUNDDOWN(J57*M57/1000,0)</f>
        <v>13790</v>
      </c>
      <c r="O57" s="392">
        <f>ROUNDDOWN(SUMIFS(別紙２①!$F$18:$F$105,別紙２①!$U$18:$U$105,別紙１④!Q57),0)</f>
        <v>120</v>
      </c>
      <c r="P57" s="414" t="s">
        <v>303</v>
      </c>
      <c r="Q57" s="414" t="str">
        <f>別紙２①!$S$14&amp;$O$54&amp;P57</f>
        <v>草地緩傾斜</v>
      </c>
      <c r="R57" s="396">
        <f>VLOOKUP(Q57,プルダウンリスト!$D$15:$E$70,2,FALSE)</f>
        <v>2400</v>
      </c>
      <c r="S57" s="394">
        <f t="shared" ref="S57:S62" si="1">ROUNDDOWN(O57*R57/1000,0)</f>
        <v>288</v>
      </c>
      <c r="T57" s="392">
        <f>ROUNDDOWN(SUMIFS(別紙２①!$F$18:$F$105,別紙２①!$U$18:$U$105,別紙１④!V57),0)</f>
        <v>0</v>
      </c>
      <c r="U57" s="414" t="s">
        <v>303</v>
      </c>
      <c r="V57" s="414" t="str">
        <f>別紙２①!$S$14&amp;$T$54&amp;U57</f>
        <v>採草放牧地緩傾斜</v>
      </c>
      <c r="W57" s="396">
        <f>VLOOKUP(V57,プルダウンリスト!$D$15:$E$70,2,FALSE)</f>
        <v>240</v>
      </c>
      <c r="X57" s="395">
        <f t="shared" ref="X57:X60" si="2">ROUNDDOWN(T57*W57/1000,0)</f>
        <v>0</v>
      </c>
    </row>
    <row r="58" spans="1:25" s="74" customFormat="1" ht="28.9" customHeight="1">
      <c r="A58" s="1594"/>
      <c r="B58" s="1595"/>
      <c r="C58" s="1598"/>
      <c r="D58" s="1599"/>
      <c r="E58" s="392">
        <f>ROUNDDOWN(SUMIFS(別紙２①!$F$18:$F$105,別紙２①!$U$18:$U$105,別紙１④!G58),0)</f>
        <v>1515</v>
      </c>
      <c r="F58" s="414" t="s">
        <v>112</v>
      </c>
      <c r="G58" s="414" t="str">
        <f>別紙２①!$S$14&amp;別紙１④!$E$54&amp;別紙１④!$F58</f>
        <v>田小区画・不整形</v>
      </c>
      <c r="H58" s="396">
        <f>VLOOKUP($G58,プルダウンリスト!$D$15:$E$70,2,FALSE)</f>
        <v>6400</v>
      </c>
      <c r="I58" s="397">
        <f t="shared" ref="I58:I61" si="3">ROUNDDOWN(E58*H58/1000,0)</f>
        <v>9696</v>
      </c>
      <c r="J58" s="392">
        <f>ROUNDDOWN(SUMIFS(別紙２①!$F$18:$F$105,別紙２①!$U$18:$U$105,別紙１④!L58),0)</f>
        <v>869</v>
      </c>
      <c r="K58" s="414" t="s">
        <v>304</v>
      </c>
      <c r="L58" s="414" t="str">
        <f>別紙２①!$S$14&amp;$J$54&amp;K58</f>
        <v>畑高齢化・耕作放棄率</v>
      </c>
      <c r="M58" s="396">
        <f>VLOOKUP(L58,プルダウンリスト!$D$15:$E$70,2,FALSE)</f>
        <v>2800</v>
      </c>
      <c r="N58" s="397">
        <f t="shared" si="0"/>
        <v>2433</v>
      </c>
      <c r="O58" s="392">
        <f>ROUNDDOWN(SUMIFS(別紙２①!$F$18:$F$105,別紙２①!$U$18:$U$105,別紙１④!Q58),0)</f>
        <v>130</v>
      </c>
      <c r="P58" s="414" t="s">
        <v>304</v>
      </c>
      <c r="Q58" s="414" t="str">
        <f>別紙２①!$S$14&amp;$O$54&amp;P58</f>
        <v>草地高齢化・耕作放棄率</v>
      </c>
      <c r="R58" s="396">
        <f>VLOOKUP(Q58,プルダウンリスト!$D$15:$E$70,2,FALSE)</f>
        <v>2400</v>
      </c>
      <c r="S58" s="394">
        <f t="shared" si="1"/>
        <v>312</v>
      </c>
      <c r="T58" s="392">
        <f>ROUNDDOWN(SUMIFS(別紙２①!$F$18:$F$105,別紙２①!$U$18:$U$105,別紙１④!V58),0)</f>
        <v>230</v>
      </c>
      <c r="U58" s="414" t="s">
        <v>259</v>
      </c>
      <c r="V58" s="414" t="str">
        <f>別紙２①!$S$14&amp;$T$54&amp;U58</f>
        <v>採草放牧地特認基準</v>
      </c>
      <c r="W58" s="396">
        <f>VLOOKUP(V58,プルダウンリスト!$D$15:$E$70,2,FALSE)</f>
        <v>240</v>
      </c>
      <c r="X58" s="395">
        <f t="shared" si="2"/>
        <v>55</v>
      </c>
    </row>
    <row r="59" spans="1:25" s="74" customFormat="1" ht="36" customHeight="1">
      <c r="A59" s="1594"/>
      <c r="B59" s="1595"/>
      <c r="C59" s="1598"/>
      <c r="D59" s="1599"/>
      <c r="E59" s="392">
        <f>ROUNDDOWN(SUMIFS(別紙２①!$F$18:$F$105,別紙２①!$U$18:$U$105,別紙１④!G59),0)</f>
        <v>1403</v>
      </c>
      <c r="F59" s="414" t="s">
        <v>304</v>
      </c>
      <c r="G59" s="414" t="str">
        <f>別紙２①!$S$14&amp;別紙１④!$E$54&amp;別紙１④!$F59</f>
        <v>田高齢化・耕作放棄率</v>
      </c>
      <c r="H59" s="396">
        <f>VLOOKUP($G59,プルダウンリスト!$D$15:$E$70,2,FALSE)</f>
        <v>6400</v>
      </c>
      <c r="I59" s="397">
        <f t="shared" si="3"/>
        <v>8979</v>
      </c>
      <c r="J59" s="392">
        <f>ROUNDDOWN(SUMIFS(別紙２①!$F$18:$F$105,別紙２①!$U$18:$U$105,別紙１④!L59),0)</f>
        <v>2034</v>
      </c>
      <c r="K59" s="414" t="s">
        <v>259</v>
      </c>
      <c r="L59" s="414" t="str">
        <f>別紙２①!$S$14&amp;$J$54&amp;K59</f>
        <v>畑特認基準</v>
      </c>
      <c r="M59" s="396">
        <f>VLOOKUP(L59,プルダウンリスト!$D$15:$E$70,2,FALSE)</f>
        <v>2800</v>
      </c>
      <c r="N59" s="397">
        <f t="shared" si="0"/>
        <v>5695</v>
      </c>
      <c r="O59" s="392">
        <f>ROUNDDOWN(SUMIFS(別紙２①!$F$18:$F$105,別紙２①!$U$18:$U$105,別紙１④!Q59),0)</f>
        <v>140</v>
      </c>
      <c r="P59" s="414" t="s">
        <v>310</v>
      </c>
      <c r="Q59" s="414" t="str">
        <f>別紙２①!$S$14&amp;$O$54&amp;P59</f>
        <v>草地草地比率の高い草地</v>
      </c>
      <c r="R59" s="396">
        <f>VLOOKUP(Q59,プルダウンリスト!$D$15:$E$70,2,FALSE)</f>
        <v>1200</v>
      </c>
      <c r="S59" s="394">
        <f t="shared" si="1"/>
        <v>168</v>
      </c>
      <c r="T59" s="392">
        <f>ROUNDDOWN(SUMIFS(別紙２①!$F$18:$F$105,別紙２①!$U$18:$U$105,別紙１④!V59),0)</f>
        <v>240</v>
      </c>
      <c r="U59" s="415" t="s">
        <v>2152</v>
      </c>
      <c r="V59" s="414" t="str">
        <f>別紙２①!$S$14&amp;$T$54&amp;U59</f>
        <v>採草放牧地交付対象外（田採草放牧地混在地）</v>
      </c>
      <c r="W59" s="396">
        <f>VLOOKUP(V59,プルダウンリスト!$D$15:$E$70,2,FALSE)</f>
        <v>0</v>
      </c>
      <c r="X59" s="395">
        <f t="shared" si="2"/>
        <v>0</v>
      </c>
    </row>
    <row r="60" spans="1:25" s="74" customFormat="1" ht="36" customHeight="1">
      <c r="A60" s="1594"/>
      <c r="B60" s="1595"/>
      <c r="C60" s="1598"/>
      <c r="D60" s="1599"/>
      <c r="E60" s="392">
        <f>ROUNDDOWN(SUMIFS(別紙２①!$F$18:$F$105,別紙２①!$U$18:$U$105,別紙１④!G60),0)</f>
        <v>813</v>
      </c>
      <c r="F60" s="414" t="s">
        <v>259</v>
      </c>
      <c r="G60" s="414" t="str">
        <f>別紙２①!$S$14&amp;別紙１④!$E$54&amp;別紙１④!$F60</f>
        <v>田特認基準</v>
      </c>
      <c r="H60" s="396">
        <f>VLOOKUP($G60,プルダウンリスト!$D$15:$E$70,2,FALSE)</f>
        <v>6400</v>
      </c>
      <c r="I60" s="397">
        <f t="shared" si="3"/>
        <v>5203</v>
      </c>
      <c r="J60" s="392">
        <f>ROUNDDOWN(SUMIFS(別紙２①!$F$18:$F$105,別紙２①!$U$18:$U$105,別紙１④!L60),0)</f>
        <v>1153</v>
      </c>
      <c r="K60" s="415" t="s">
        <v>2149</v>
      </c>
      <c r="L60" s="414" t="str">
        <f>別紙２①!$S$14&amp;$J$54&amp;K60</f>
        <v>畑交付対象外（田畑混在地）</v>
      </c>
      <c r="M60" s="396">
        <f>VLOOKUP(L60,プルダウンリスト!$D$15:$E$70,2,FALSE)</f>
        <v>0</v>
      </c>
      <c r="N60" s="397">
        <f t="shared" si="0"/>
        <v>0</v>
      </c>
      <c r="O60" s="392">
        <f>ROUNDDOWN(SUMIFS(別紙２①!$F$18:$F$105,別紙２①!$U$18:$U$105,別紙１④!Q60),0)</f>
        <v>150</v>
      </c>
      <c r="P60" s="414" t="s">
        <v>259</v>
      </c>
      <c r="Q60" s="414" t="str">
        <f>別紙２①!$S$14&amp;$O$54&amp;P60</f>
        <v>草地特認基準</v>
      </c>
      <c r="R60" s="396">
        <f>VLOOKUP(Q60,プルダウンリスト!$D$15:$E$70,2,FALSE)</f>
        <v>2400</v>
      </c>
      <c r="S60" s="394">
        <f t="shared" si="1"/>
        <v>360</v>
      </c>
      <c r="T60" s="392">
        <f>ROUNDDOWN(SUMIFS(別紙２①!$F$18:$F$105,別紙２①!$U$18:$U$105,別紙１④!V60),0)</f>
        <v>250</v>
      </c>
      <c r="U60" s="415" t="s">
        <v>2154</v>
      </c>
      <c r="V60" s="414" t="str">
        <f>別紙２①!$S$14&amp;$T$54&amp;U60</f>
        <v>採草放牧地交付対象外（田採草放牧地混在地以外）</v>
      </c>
      <c r="W60" s="396">
        <f>VLOOKUP(V60,プルダウンリスト!$D$15:$E$70,2,FALSE)</f>
        <v>0</v>
      </c>
      <c r="X60" s="395">
        <f t="shared" si="2"/>
        <v>0</v>
      </c>
    </row>
    <row r="61" spans="1:25" s="74" customFormat="1" ht="28.9" customHeight="1">
      <c r="A61" s="1594"/>
      <c r="B61" s="1595"/>
      <c r="C61" s="1598"/>
      <c r="D61" s="1599"/>
      <c r="E61" s="392">
        <f>ROUNDDOWN(SUMIFS(別紙２①!$F$18:$F$105,別紙２①!$U$18:$U$105,別紙１④!G61),0)</f>
        <v>414</v>
      </c>
      <c r="F61" s="414" t="s">
        <v>305</v>
      </c>
      <c r="G61" s="414" t="str">
        <f>別紙２①!$S$14&amp;別紙１④!$E$54&amp;別紙１④!$F61</f>
        <v>田交付対象外</v>
      </c>
      <c r="H61" s="396">
        <f>VLOOKUP($G61,プルダウンリスト!$D$15:$E$70,2,FALSE)</f>
        <v>0</v>
      </c>
      <c r="I61" s="397">
        <f t="shared" si="3"/>
        <v>0</v>
      </c>
      <c r="J61" s="392">
        <f>ROUNDDOWN(SUMIFS(別紙２①!$F$18:$F$105,別紙２①!$U$18:$U$105,別紙１④!L61),0)</f>
        <v>1647</v>
      </c>
      <c r="K61" s="415" t="s">
        <v>2150</v>
      </c>
      <c r="L61" s="414" t="str">
        <f>別紙２①!$S$14&amp;$J$54&amp;K61</f>
        <v>畑交付対象外（田畑混在地以外）</v>
      </c>
      <c r="M61" s="396">
        <f>VLOOKUP(L61,プルダウンリスト!$D$15:$E$70,2,FALSE)</f>
        <v>0</v>
      </c>
      <c r="N61" s="397">
        <f t="shared" si="0"/>
        <v>0</v>
      </c>
      <c r="O61" s="392">
        <f>ROUNDDOWN(SUMIFS(別紙２①!$F$18:$F$105,別紙２①!$U$18:$U$105,別紙１④!Q61),0)</f>
        <v>170</v>
      </c>
      <c r="P61" s="415" t="s">
        <v>2151</v>
      </c>
      <c r="Q61" s="414" t="str">
        <f>別紙２①!$S$14&amp;$O$54&amp;P61</f>
        <v>草地交付対象外（田草地混在地）</v>
      </c>
      <c r="R61" s="396">
        <f>VLOOKUP(Q61,プルダウンリスト!$D$15:$E$70,2,FALSE)</f>
        <v>0</v>
      </c>
      <c r="S61" s="394">
        <f t="shared" si="1"/>
        <v>0</v>
      </c>
      <c r="T61" s="392"/>
      <c r="U61" s="415"/>
      <c r="V61" s="414"/>
      <c r="W61" s="396"/>
      <c r="X61" s="395"/>
    </row>
    <row r="62" spans="1:25" s="74" customFormat="1" ht="28.9" customHeight="1" thickBot="1">
      <c r="A62" s="1594"/>
      <c r="B62" s="1595"/>
      <c r="C62" s="1598"/>
      <c r="D62" s="1599"/>
      <c r="E62" s="398"/>
      <c r="F62" s="415"/>
      <c r="G62" s="414"/>
      <c r="H62" s="396"/>
      <c r="I62" s="397"/>
      <c r="J62" s="398"/>
      <c r="K62" s="415"/>
      <c r="L62" s="414"/>
      <c r="M62" s="396"/>
      <c r="N62" s="397"/>
      <c r="O62" s="392">
        <f>ROUNDDOWN(SUMIFS(別紙２①!$F$18:$F$105,別紙２①!$U$18:$U$105,別紙１④!Q62),0)</f>
        <v>160</v>
      </c>
      <c r="P62" s="415" t="s">
        <v>2153</v>
      </c>
      <c r="Q62" s="414" t="str">
        <f>別紙２①!$S$14&amp;$O$54&amp;P62</f>
        <v>草地交付対象外（田草地混在地以外）</v>
      </c>
      <c r="R62" s="396">
        <f>VLOOKUP(Q62,プルダウンリスト!$D$15:$E$70,2,FALSE)</f>
        <v>0</v>
      </c>
      <c r="S62" s="394">
        <f t="shared" si="1"/>
        <v>0</v>
      </c>
      <c r="T62" s="399"/>
      <c r="U62" s="417"/>
      <c r="V62" s="417"/>
      <c r="W62" s="400"/>
      <c r="X62" s="401"/>
    </row>
    <row r="63" spans="1:25" s="111" customFormat="1" ht="18" customHeight="1">
      <c r="A63" s="1600" t="s">
        <v>113</v>
      </c>
      <c r="B63" s="1601"/>
      <c r="C63" s="1602">
        <f>E63+J63+O63+T63</f>
        <v>38346</v>
      </c>
      <c r="D63" s="1603"/>
      <c r="E63" s="402">
        <f>SUM(E56:E62)</f>
        <v>20714</v>
      </c>
      <c r="F63" s="416"/>
      <c r="G63" s="416"/>
      <c r="H63" s="403"/>
      <c r="I63" s="404">
        <f>SUM(I56:I62)</f>
        <v>302237</v>
      </c>
      <c r="J63" s="402">
        <f>SUM(J56:J62)</f>
        <v>12468</v>
      </c>
      <c r="K63" s="416"/>
      <c r="L63" s="416"/>
      <c r="M63" s="403"/>
      <c r="N63" s="404">
        <f>SUM(N56:N62)</f>
        <v>38846</v>
      </c>
      <c r="O63" s="402">
        <f>SUM(O56:O62)</f>
        <v>4014</v>
      </c>
      <c r="P63" s="416"/>
      <c r="Q63" s="416"/>
      <c r="R63" s="403"/>
      <c r="S63" s="404">
        <f>SUM(S56:S62)</f>
        <v>27537</v>
      </c>
      <c r="T63" s="402">
        <f>SUM(T56:T62)</f>
        <v>1150</v>
      </c>
      <c r="U63" s="416"/>
      <c r="V63" s="418"/>
      <c r="W63" s="403"/>
      <c r="X63" s="405">
        <f>SUM(X56:X62)</f>
        <v>399</v>
      </c>
      <c r="Y63" s="110"/>
    </row>
    <row r="64" spans="1:25" s="74" customFormat="1" ht="18" customHeight="1">
      <c r="A64" s="139"/>
      <c r="B64" s="138"/>
      <c r="C64" s="138"/>
      <c r="D64" s="138"/>
      <c r="E64" s="138"/>
      <c r="F64" s="138"/>
      <c r="G64" s="138"/>
      <c r="H64" s="138"/>
      <c r="I64" s="138"/>
      <c r="J64" s="138"/>
      <c r="K64" s="138"/>
      <c r="L64" s="138"/>
      <c r="M64" s="138"/>
      <c r="N64" s="138"/>
      <c r="O64" s="138"/>
      <c r="P64" s="138"/>
      <c r="Q64" s="138"/>
      <c r="R64" s="138"/>
      <c r="S64" s="138"/>
      <c r="T64" s="138"/>
      <c r="U64" s="138"/>
      <c r="V64" s="138"/>
      <c r="W64" s="138"/>
      <c r="X64" s="151"/>
    </row>
    <row r="65" spans="1:25" s="74" customFormat="1" ht="18" customHeight="1">
      <c r="A65" s="139" t="s">
        <v>114</v>
      </c>
      <c r="B65" s="138"/>
      <c r="C65" s="138"/>
      <c r="D65" s="138"/>
      <c r="E65" s="138"/>
      <c r="F65" s="138"/>
      <c r="G65" s="138"/>
      <c r="H65" s="138"/>
      <c r="I65" s="138"/>
      <c r="J65" s="138"/>
      <c r="K65" s="138"/>
      <c r="L65" s="138"/>
      <c r="M65" s="138"/>
      <c r="N65" s="138"/>
      <c r="O65" s="138"/>
      <c r="P65" s="138"/>
      <c r="Q65" s="138"/>
      <c r="R65" s="138"/>
      <c r="S65" s="138"/>
      <c r="T65" s="138"/>
      <c r="U65" s="138"/>
      <c r="V65" s="138"/>
      <c r="W65" s="138"/>
      <c r="X65" s="138"/>
    </row>
    <row r="66" spans="1:25" s="74" customFormat="1" ht="7.15" customHeight="1">
      <c r="A66" s="139"/>
      <c r="B66" s="138"/>
      <c r="C66" s="138"/>
      <c r="D66" s="138"/>
      <c r="E66" s="138"/>
      <c r="F66" s="138"/>
      <c r="G66" s="138"/>
      <c r="H66" s="138"/>
      <c r="I66" s="138"/>
      <c r="J66" s="138"/>
      <c r="K66" s="138"/>
      <c r="L66" s="138"/>
      <c r="M66" s="138"/>
      <c r="N66" s="138"/>
      <c r="O66" s="138"/>
      <c r="P66" s="138"/>
      <c r="Q66" s="138"/>
      <c r="R66" s="138"/>
      <c r="S66" s="138"/>
      <c r="T66" s="138"/>
      <c r="U66" s="138"/>
      <c r="V66" s="138"/>
      <c r="W66" s="138"/>
      <c r="X66" s="138"/>
    </row>
    <row r="67" spans="1:25" s="74" customFormat="1" ht="18" customHeight="1">
      <c r="A67" s="139" t="s">
        <v>115</v>
      </c>
      <c r="B67" s="138"/>
      <c r="C67" s="138"/>
      <c r="D67" s="138"/>
      <c r="E67" s="138"/>
      <c r="F67" s="138"/>
      <c r="G67" s="138"/>
      <c r="H67" s="138"/>
      <c r="I67" s="138"/>
      <c r="J67" s="138"/>
      <c r="K67" s="138"/>
      <c r="L67" s="138"/>
      <c r="M67" s="138"/>
      <c r="N67" s="138"/>
      <c r="O67" s="138"/>
      <c r="P67" s="138"/>
      <c r="Q67" s="138"/>
      <c r="R67" s="138"/>
      <c r="S67" s="138"/>
      <c r="T67" s="138"/>
      <c r="U67" s="138"/>
      <c r="V67" s="138"/>
      <c r="W67" s="138"/>
      <c r="X67" s="138"/>
    </row>
    <row r="68" spans="1:25" s="74" customFormat="1" ht="18" customHeight="1">
      <c r="A68" s="138"/>
      <c r="B68" s="1604" t="s">
        <v>411</v>
      </c>
      <c r="C68" s="1605"/>
      <c r="D68" s="1605"/>
      <c r="E68" s="1605"/>
      <c r="F68" s="1605"/>
      <c r="G68" s="1605"/>
      <c r="H68" s="1605"/>
      <c r="I68" s="1605"/>
      <c r="J68" s="1605"/>
      <c r="K68" s="1605"/>
      <c r="L68" s="1605"/>
      <c r="M68" s="1605"/>
      <c r="N68" s="1605"/>
      <c r="O68" s="1605"/>
      <c r="P68" s="1605"/>
      <c r="Q68" s="1605"/>
      <c r="R68" s="1605"/>
      <c r="S68" s="1605"/>
      <c r="T68" s="1605"/>
      <c r="U68" s="1605"/>
      <c r="V68" s="1605"/>
      <c r="W68" s="1606"/>
      <c r="X68" s="138"/>
      <c r="Y68" s="75"/>
    </row>
    <row r="69" spans="1:25" s="74" customFormat="1" ht="18" customHeight="1">
      <c r="A69" s="138"/>
      <c r="B69" s="1604" t="s">
        <v>116</v>
      </c>
      <c r="C69" s="1734"/>
      <c r="D69" s="1734"/>
      <c r="E69" s="1734"/>
      <c r="F69" s="1734"/>
      <c r="G69" s="1734"/>
      <c r="H69" s="1734"/>
      <c r="I69" s="1734"/>
      <c r="J69" s="1734"/>
      <c r="K69" s="1735"/>
      <c r="L69" s="152"/>
      <c r="M69" s="1807" t="s">
        <v>879</v>
      </c>
      <c r="N69" s="1808"/>
      <c r="O69" s="1809"/>
      <c r="P69" s="1609" t="s">
        <v>880</v>
      </c>
      <c r="Q69" s="1646"/>
      <c r="R69" s="1646"/>
      <c r="S69" s="1647"/>
      <c r="T69" s="1609" t="s">
        <v>881</v>
      </c>
      <c r="U69" s="1646"/>
      <c r="V69" s="1646"/>
      <c r="W69" s="1647"/>
      <c r="X69" s="138"/>
      <c r="Y69" s="75"/>
    </row>
    <row r="70" spans="1:25" s="74" customFormat="1" ht="45" customHeight="1">
      <c r="A70" s="138"/>
      <c r="B70" s="1607" t="s">
        <v>117</v>
      </c>
      <c r="C70" s="1525"/>
      <c r="D70" s="1525"/>
      <c r="E70" s="1621" t="s">
        <v>118</v>
      </c>
      <c r="F70" s="1735"/>
      <c r="G70" s="153"/>
      <c r="H70" s="1804" t="s">
        <v>121</v>
      </c>
      <c r="I70" s="1805"/>
      <c r="J70" s="1804" t="s">
        <v>122</v>
      </c>
      <c r="K70" s="1806"/>
      <c r="L70" s="152"/>
      <c r="M70" s="1810"/>
      <c r="N70" s="1810"/>
      <c r="O70" s="1811"/>
      <c r="P70" s="1648"/>
      <c r="Q70" s="1649"/>
      <c r="R70" s="1649"/>
      <c r="S70" s="1650"/>
      <c r="T70" s="1648"/>
      <c r="U70" s="1649"/>
      <c r="V70" s="1649"/>
      <c r="W70" s="1650"/>
      <c r="X70" s="138"/>
      <c r="Y70" s="75"/>
    </row>
    <row r="71" spans="1:25" s="74" customFormat="1" ht="18" customHeight="1">
      <c r="A71" s="138"/>
      <c r="B71" s="1593">
        <f>ROUNDDOWN(SUMIFS(別紙２①!$F$18:$F$105,別紙２①!$E$18:$E$105,"田",別紙２①!$H$18:$H$105,"",別紙２①!$K$18:$K$105,"〇"),0)</f>
        <v>907</v>
      </c>
      <c r="C71" s="1593"/>
      <c r="D71" s="1593"/>
      <c r="E71" s="1634">
        <f>ROUNDDOWN(SUMIFS(別紙２①!$F$18:$F$105,別紙２①!$E$18:$E$105,"畑",別紙２①!$H$18:$H$105,"",別紙２①!$K$18:$K$105,"〇"),0)</f>
        <v>1233</v>
      </c>
      <c r="F71" s="1636"/>
      <c r="G71" s="406"/>
      <c r="H71" s="1625"/>
      <c r="I71" s="1626"/>
      <c r="J71" s="1812"/>
      <c r="K71" s="1626"/>
      <c r="L71" s="407"/>
      <c r="M71" s="1643">
        <v>10000</v>
      </c>
      <c r="N71" s="1644"/>
      <c r="O71" s="1645"/>
      <c r="P71" s="1634">
        <f>ROUNDDOWN((B71+E71)*M71/1000,0)</f>
        <v>21400</v>
      </c>
      <c r="Q71" s="1635"/>
      <c r="R71" s="1635"/>
      <c r="S71" s="1636"/>
      <c r="T71" s="1637">
        <f>SUM(P71:S72)</f>
        <v>21400</v>
      </c>
      <c r="U71" s="1638"/>
      <c r="V71" s="1638"/>
      <c r="W71" s="1639"/>
      <c r="X71" s="138"/>
      <c r="Y71" s="75"/>
    </row>
    <row r="72" spans="1:25" s="74" customFormat="1" ht="18" customHeight="1">
      <c r="A72" s="138"/>
      <c r="B72" s="1624"/>
      <c r="C72" s="1624"/>
      <c r="D72" s="1624"/>
      <c r="E72" s="1625"/>
      <c r="F72" s="1626"/>
      <c r="G72" s="406"/>
      <c r="H72" s="1627">
        <f>ROUNDDOWN(SUMIFS(別紙２①!$F$18:$F$105,別紙２①!$E$18:$E$105,"田",別紙２①!$H$18:$H$105,"〇",別紙２①!$K$18:$K$105,"〇"),0)</f>
        <v>0</v>
      </c>
      <c r="I72" s="1628"/>
      <c r="J72" s="1629">
        <f>ROUNDDOWN(SUMIFS(別紙２①!$F$18:$F$105,別紙２①!$E$18:$E$105,"畑",別紙２①!$H$18:$H$105,"〇",別紙２①!$K$18:$K$105,"〇"),0)</f>
        <v>0</v>
      </c>
      <c r="K72" s="1628"/>
      <c r="L72" s="408"/>
      <c r="M72" s="1630">
        <v>14000</v>
      </c>
      <c r="N72" s="1631"/>
      <c r="O72" s="1632"/>
      <c r="P72" s="1627">
        <f>ROUNDDOWN((H72+J72)*M72/1000,0)</f>
        <v>0</v>
      </c>
      <c r="Q72" s="1633"/>
      <c r="R72" s="1633"/>
      <c r="S72" s="1628"/>
      <c r="T72" s="1640"/>
      <c r="U72" s="1641"/>
      <c r="V72" s="1641"/>
      <c r="W72" s="1642"/>
      <c r="X72" s="138"/>
      <c r="Y72" s="80"/>
    </row>
    <row r="73" spans="1:25" s="74" customFormat="1" ht="16.149999999999999" customHeight="1">
      <c r="A73" s="139"/>
      <c r="B73" s="1608" t="s">
        <v>876</v>
      </c>
      <c r="C73" s="1608"/>
      <c r="D73" s="1608"/>
      <c r="E73" s="1608"/>
      <c r="F73" s="1608"/>
      <c r="G73" s="1608"/>
      <c r="H73" s="1608"/>
      <c r="I73" s="1608"/>
      <c r="J73" s="1608"/>
      <c r="K73" s="1608"/>
      <c r="L73" s="1608"/>
      <c r="M73" s="1608"/>
      <c r="N73" s="1608"/>
      <c r="O73" s="1608"/>
      <c r="P73" s="1608"/>
      <c r="Q73" s="1608"/>
      <c r="R73" s="1608"/>
      <c r="S73" s="1608"/>
      <c r="T73" s="1608"/>
      <c r="U73" s="1608"/>
      <c r="V73" s="1608"/>
      <c r="W73" s="1608"/>
      <c r="X73" s="1608"/>
    </row>
    <row r="74" spans="1:25" s="74" customFormat="1" ht="16.149999999999999" customHeight="1">
      <c r="A74" s="139"/>
      <c r="B74" s="1608" t="s">
        <v>877</v>
      </c>
      <c r="C74" s="1608"/>
      <c r="D74" s="1608"/>
      <c r="E74" s="1608"/>
      <c r="F74" s="1608"/>
      <c r="G74" s="1608"/>
      <c r="H74" s="1608"/>
      <c r="I74" s="1608"/>
      <c r="J74" s="1608"/>
      <c r="K74" s="1608"/>
      <c r="L74" s="1608"/>
      <c r="M74" s="1608"/>
      <c r="N74" s="1608"/>
      <c r="O74" s="1608"/>
      <c r="P74" s="1608"/>
      <c r="Q74" s="1608"/>
      <c r="R74" s="1608"/>
      <c r="S74" s="1608"/>
      <c r="T74" s="1608"/>
      <c r="U74" s="1608"/>
      <c r="V74" s="1608"/>
      <c r="W74" s="1608"/>
      <c r="X74" s="1608"/>
    </row>
    <row r="75" spans="1:25" s="74" customFormat="1" ht="12" customHeight="1">
      <c r="A75" s="139"/>
      <c r="B75" s="138"/>
      <c r="C75" s="138"/>
      <c r="D75" s="138"/>
      <c r="E75" s="138"/>
      <c r="F75" s="138"/>
      <c r="G75" s="138"/>
      <c r="H75" s="138"/>
      <c r="I75" s="138"/>
      <c r="J75" s="138"/>
      <c r="K75" s="138"/>
      <c r="L75" s="138"/>
      <c r="M75" s="138"/>
      <c r="N75" s="138"/>
      <c r="O75" s="138"/>
      <c r="P75" s="138"/>
      <c r="Q75" s="138"/>
      <c r="R75" s="138"/>
      <c r="S75" s="138"/>
      <c r="T75" s="138"/>
      <c r="U75" s="138"/>
      <c r="V75" s="138"/>
      <c r="W75" s="138"/>
      <c r="X75" s="138"/>
    </row>
    <row r="76" spans="1:25" s="74" customFormat="1" ht="18" customHeight="1">
      <c r="A76" s="139" t="s">
        <v>119</v>
      </c>
      <c r="B76" s="138"/>
      <c r="C76" s="138"/>
      <c r="D76" s="138"/>
      <c r="E76" s="138"/>
      <c r="F76" s="138"/>
      <c r="G76" s="138"/>
      <c r="H76" s="138"/>
      <c r="I76" s="138"/>
      <c r="J76" s="138"/>
      <c r="K76" s="138"/>
      <c r="L76" s="138"/>
      <c r="M76" s="138"/>
      <c r="N76" s="138"/>
      <c r="O76" s="138"/>
      <c r="P76" s="138"/>
      <c r="Q76" s="138"/>
      <c r="R76" s="138"/>
      <c r="S76" s="138"/>
      <c r="T76" s="138"/>
      <c r="U76" s="138"/>
      <c r="V76" s="138"/>
      <c r="W76" s="138"/>
      <c r="X76" s="138"/>
    </row>
    <row r="77" spans="1:25" s="74" customFormat="1" ht="18" customHeight="1">
      <c r="A77" s="138"/>
      <c r="B77" s="1604" t="s">
        <v>120</v>
      </c>
      <c r="C77" s="1605"/>
      <c r="D77" s="1605"/>
      <c r="E77" s="1605"/>
      <c r="F77" s="1605"/>
      <c r="G77" s="1605"/>
      <c r="H77" s="1605"/>
      <c r="I77" s="1605"/>
      <c r="J77" s="1605"/>
      <c r="K77" s="1605"/>
      <c r="L77" s="1605"/>
      <c r="M77" s="1605"/>
      <c r="N77" s="1605"/>
      <c r="O77" s="1605"/>
      <c r="P77" s="1605"/>
      <c r="Q77" s="1605"/>
      <c r="R77" s="1605"/>
      <c r="S77" s="1605"/>
      <c r="T77" s="1605"/>
      <c r="U77" s="1605"/>
      <c r="V77" s="1605"/>
      <c r="W77" s="1606"/>
      <c r="X77" s="138"/>
      <c r="Y77" s="75"/>
    </row>
    <row r="78" spans="1:25" s="74" customFormat="1" ht="18" customHeight="1">
      <c r="A78" s="138"/>
      <c r="B78" s="1525" t="s">
        <v>116</v>
      </c>
      <c r="C78" s="1525"/>
      <c r="D78" s="1525"/>
      <c r="E78" s="1525"/>
      <c r="F78" s="1525"/>
      <c r="G78" s="1525"/>
      <c r="H78" s="1525"/>
      <c r="I78" s="1609" t="s">
        <v>879</v>
      </c>
      <c r="J78" s="1610"/>
      <c r="K78" s="1610"/>
      <c r="L78" s="1610"/>
      <c r="M78" s="1611"/>
      <c r="N78" s="1615" t="s">
        <v>880</v>
      </c>
      <c r="O78" s="1526"/>
      <c r="P78" s="1526"/>
      <c r="Q78" s="1526"/>
      <c r="R78" s="1526"/>
      <c r="S78" s="1609" t="s">
        <v>881</v>
      </c>
      <c r="T78" s="1610"/>
      <c r="U78" s="1610"/>
      <c r="V78" s="1610"/>
      <c r="W78" s="1611"/>
      <c r="X78" s="138"/>
      <c r="Y78" s="75"/>
    </row>
    <row r="79" spans="1:25" s="74" customFormat="1" ht="36" customHeight="1">
      <c r="A79" s="138"/>
      <c r="B79" s="1620" t="s">
        <v>121</v>
      </c>
      <c r="C79" s="1605"/>
      <c r="D79" s="1606"/>
      <c r="E79" s="1621" t="s">
        <v>122</v>
      </c>
      <c r="F79" s="1622"/>
      <c r="G79" s="1622"/>
      <c r="H79" s="1623"/>
      <c r="I79" s="1612"/>
      <c r="J79" s="1613"/>
      <c r="K79" s="1613"/>
      <c r="L79" s="1613"/>
      <c r="M79" s="1614"/>
      <c r="N79" s="1616"/>
      <c r="O79" s="1616"/>
      <c r="P79" s="1616"/>
      <c r="Q79" s="1616"/>
      <c r="R79" s="1616"/>
      <c r="S79" s="1617"/>
      <c r="T79" s="1618"/>
      <c r="U79" s="1618"/>
      <c r="V79" s="1618"/>
      <c r="W79" s="1619"/>
      <c r="X79" s="138"/>
      <c r="Y79" s="75"/>
    </row>
    <row r="80" spans="1:25" s="74" customFormat="1" ht="18" customHeight="1">
      <c r="A80" s="138"/>
      <c r="B80" s="1660">
        <f>ROUNDDOWN(SUMIFS(別紙２①!$F$18:$F$105,別紙２①!$E$18:$E$105,"田",別紙２①!$L$18:$L$105,"〇"),0)</f>
        <v>738</v>
      </c>
      <c r="C80" s="1660"/>
      <c r="D80" s="1660"/>
      <c r="E80" s="1660">
        <f>ROUNDDOWN(SUMIFS(別紙２①!$F$18:$F$105,別紙２①!$E$18:$E$105,"畑",別紙２①!$L$18:$L$105,"〇"),0)</f>
        <v>0</v>
      </c>
      <c r="F80" s="1660"/>
      <c r="G80" s="1660"/>
      <c r="H80" s="1660"/>
      <c r="I80" s="1661">
        <v>6000</v>
      </c>
      <c r="J80" s="1662"/>
      <c r="K80" s="1662"/>
      <c r="L80" s="1662"/>
      <c r="M80" s="1662"/>
      <c r="N80" s="1663">
        <f>ROUNDDOWN((B80+E80)*I80/1000,0)</f>
        <v>4428</v>
      </c>
      <c r="O80" s="1663"/>
      <c r="P80" s="1663"/>
      <c r="Q80" s="1663"/>
      <c r="R80" s="1663"/>
      <c r="S80" s="1629">
        <f>N80</f>
        <v>4428</v>
      </c>
      <c r="T80" s="1664"/>
      <c r="U80" s="1664"/>
      <c r="V80" s="1664"/>
      <c r="W80" s="1665"/>
      <c r="X80" s="138"/>
      <c r="Y80" s="75"/>
    </row>
    <row r="81" spans="1:24" s="74" customFormat="1" ht="16.149999999999999" customHeight="1">
      <c r="A81" s="139"/>
      <c r="B81" s="1608" t="s">
        <v>876</v>
      </c>
      <c r="C81" s="1608"/>
      <c r="D81" s="1608"/>
      <c r="E81" s="1608"/>
      <c r="F81" s="1608"/>
      <c r="G81" s="1608"/>
      <c r="H81" s="1608"/>
      <c r="I81" s="1608"/>
      <c r="J81" s="1608"/>
      <c r="K81" s="1608"/>
      <c r="L81" s="1608"/>
      <c r="M81" s="1608"/>
      <c r="N81" s="1608"/>
      <c r="O81" s="1608"/>
      <c r="P81" s="1608"/>
      <c r="Q81" s="1608"/>
      <c r="R81" s="1608"/>
      <c r="S81" s="1608"/>
      <c r="T81" s="1608"/>
      <c r="U81" s="1608"/>
      <c r="V81" s="1608"/>
      <c r="W81" s="1608"/>
      <c r="X81" s="1608"/>
    </row>
    <row r="82" spans="1:24" s="74" customFormat="1" ht="16.149999999999999" customHeight="1">
      <c r="A82" s="139"/>
      <c r="B82" s="1608" t="s">
        <v>877</v>
      </c>
      <c r="C82" s="1608"/>
      <c r="D82" s="1608"/>
      <c r="E82" s="1608"/>
      <c r="F82" s="1608"/>
      <c r="G82" s="1608"/>
      <c r="H82" s="1608"/>
      <c r="I82" s="1608"/>
      <c r="J82" s="1608"/>
      <c r="K82" s="1608"/>
      <c r="L82" s="1608"/>
      <c r="M82" s="1608"/>
      <c r="N82" s="1608"/>
      <c r="O82" s="1608"/>
      <c r="P82" s="1608"/>
      <c r="Q82" s="1608"/>
      <c r="R82" s="1608"/>
      <c r="S82" s="1608"/>
      <c r="T82" s="1608"/>
      <c r="U82" s="1608"/>
      <c r="V82" s="1608"/>
      <c r="W82" s="1608"/>
      <c r="X82" s="1608"/>
    </row>
    <row r="83" spans="1:24" s="74" customFormat="1" ht="18" customHeight="1">
      <c r="A83" s="139"/>
      <c r="B83" s="138"/>
      <c r="C83" s="138"/>
      <c r="D83" s="138"/>
      <c r="E83" s="138"/>
      <c r="F83" s="138"/>
      <c r="G83" s="138"/>
      <c r="H83" s="138"/>
      <c r="I83" s="138"/>
      <c r="J83" s="138"/>
      <c r="K83" s="138"/>
      <c r="L83" s="138"/>
      <c r="M83" s="138"/>
      <c r="N83" s="138"/>
      <c r="O83" s="138"/>
      <c r="P83" s="138"/>
      <c r="Q83" s="138"/>
      <c r="R83" s="138"/>
      <c r="S83" s="138"/>
      <c r="T83" s="138"/>
      <c r="U83" s="138"/>
      <c r="V83" s="138"/>
      <c r="W83" s="138"/>
      <c r="X83" s="138"/>
    </row>
    <row r="84" spans="1:24" s="74" customFormat="1" ht="18" customHeight="1">
      <c r="A84" s="139" t="s">
        <v>878</v>
      </c>
      <c r="B84" s="138"/>
      <c r="C84" s="138"/>
      <c r="D84" s="138"/>
      <c r="E84" s="138"/>
      <c r="F84" s="138"/>
      <c r="G84" s="138"/>
      <c r="H84" s="138"/>
      <c r="I84" s="138"/>
      <c r="J84" s="138"/>
      <c r="K84" s="138"/>
      <c r="L84" s="138"/>
      <c r="M84" s="138"/>
      <c r="N84" s="138"/>
      <c r="O84" s="138"/>
      <c r="P84" s="138"/>
      <c r="Q84" s="138"/>
      <c r="R84" s="138"/>
      <c r="S84" s="138"/>
      <c r="T84" s="138"/>
      <c r="U84" s="138"/>
      <c r="V84" s="138"/>
      <c r="W84" s="138"/>
      <c r="X84" s="138"/>
    </row>
    <row r="85" spans="1:24" s="74" customFormat="1" ht="18" customHeight="1">
      <c r="A85" s="138"/>
      <c r="B85" s="1604" t="s">
        <v>883</v>
      </c>
      <c r="C85" s="1605"/>
      <c r="D85" s="1605"/>
      <c r="E85" s="1605"/>
      <c r="F85" s="1605"/>
      <c r="G85" s="1605"/>
      <c r="H85" s="1605"/>
      <c r="I85" s="1605"/>
      <c r="J85" s="1605"/>
      <c r="K85" s="1605"/>
      <c r="L85" s="1605"/>
      <c r="M85" s="1605"/>
      <c r="N85" s="1605"/>
      <c r="O85" s="1605"/>
      <c r="P85" s="1605"/>
      <c r="Q85" s="1605"/>
      <c r="R85" s="1605"/>
      <c r="S85" s="1605"/>
      <c r="T85" s="1605"/>
      <c r="U85" s="327"/>
      <c r="V85" s="328"/>
      <c r="W85" s="328"/>
      <c r="X85" s="138"/>
    </row>
    <row r="86" spans="1:24" s="74" customFormat="1" ht="18" customHeight="1">
      <c r="A86" s="138"/>
      <c r="B86" s="1666" t="s">
        <v>116</v>
      </c>
      <c r="C86" s="1667"/>
      <c r="D86" s="1667"/>
      <c r="E86" s="1667"/>
      <c r="F86" s="1667"/>
      <c r="G86" s="1667"/>
      <c r="H86" s="1667"/>
      <c r="I86" s="1667"/>
      <c r="J86" s="1668"/>
      <c r="K86" s="1609" t="s">
        <v>887</v>
      </c>
      <c r="L86" s="1669"/>
      <c r="M86" s="1611"/>
      <c r="N86" s="1609" t="s">
        <v>880</v>
      </c>
      <c r="O86" s="1671"/>
      <c r="P86" s="1609" t="s">
        <v>888</v>
      </c>
      <c r="Q86" s="1669"/>
      <c r="R86" s="1611"/>
      <c r="S86" s="1674" t="s">
        <v>889</v>
      </c>
      <c r="T86" s="1609"/>
      <c r="U86" s="329"/>
      <c r="V86" s="330"/>
      <c r="W86" s="331"/>
      <c r="X86" s="138"/>
    </row>
    <row r="87" spans="1:24" s="74" customFormat="1" ht="36" customHeight="1">
      <c r="A87" s="138"/>
      <c r="B87" s="1676" t="s">
        <v>106</v>
      </c>
      <c r="C87" s="1677"/>
      <c r="D87" s="1609" t="s">
        <v>123</v>
      </c>
      <c r="E87" s="1671"/>
      <c r="F87" s="1678" t="s">
        <v>107</v>
      </c>
      <c r="G87" s="1610"/>
      <c r="H87" s="1611"/>
      <c r="I87" s="1609" t="s">
        <v>108</v>
      </c>
      <c r="J87" s="1671"/>
      <c r="K87" s="1617"/>
      <c r="L87" s="1670"/>
      <c r="M87" s="1619"/>
      <c r="N87" s="1672"/>
      <c r="O87" s="1673"/>
      <c r="P87" s="1617"/>
      <c r="Q87" s="1670"/>
      <c r="R87" s="1619"/>
      <c r="S87" s="1675"/>
      <c r="T87" s="1672"/>
      <c r="U87" s="332"/>
      <c r="V87" s="331"/>
      <c r="W87" s="331"/>
      <c r="X87" s="138"/>
    </row>
    <row r="88" spans="1:24" s="74" customFormat="1" ht="18" customHeight="1">
      <c r="A88" s="138"/>
      <c r="B88" s="1682"/>
      <c r="C88" s="1683"/>
      <c r="D88" s="1682"/>
      <c r="E88" s="1683"/>
      <c r="F88" s="1682"/>
      <c r="G88" s="1684"/>
      <c r="H88" s="1683"/>
      <c r="I88" s="1682"/>
      <c r="J88" s="1683"/>
      <c r="K88" s="1685">
        <v>10000</v>
      </c>
      <c r="L88" s="1686"/>
      <c r="M88" s="1687"/>
      <c r="N88" s="1679">
        <f>ROUNDDOWN((B88+D88+F88+I88)*K88/1000,0)</f>
        <v>0</v>
      </c>
      <c r="O88" s="1680"/>
      <c r="P88" s="1651">
        <f>N88+N89+N90</f>
        <v>0</v>
      </c>
      <c r="Q88" s="1652"/>
      <c r="R88" s="1653"/>
      <c r="S88" s="1814">
        <f>IF(P88&lt;U88,P88,U88)</f>
        <v>0</v>
      </c>
      <c r="T88" s="1815"/>
      <c r="U88" s="335">
        <v>1000000</v>
      </c>
      <c r="V88" s="334"/>
      <c r="W88" s="334"/>
      <c r="X88" s="138"/>
    </row>
    <row r="89" spans="1:24" s="74" customFormat="1" ht="18" customHeight="1">
      <c r="A89" s="138"/>
      <c r="B89" s="1682"/>
      <c r="C89" s="1683"/>
      <c r="D89" s="1682"/>
      <c r="E89" s="1683"/>
      <c r="F89" s="1682"/>
      <c r="G89" s="1684"/>
      <c r="H89" s="1683"/>
      <c r="I89" s="1688"/>
      <c r="J89" s="1689"/>
      <c r="K89" s="1690">
        <v>4000</v>
      </c>
      <c r="L89" s="1691"/>
      <c r="M89" s="1692"/>
      <c r="N89" s="1679">
        <f>ROUNDDOWN((B89+D89+F89+I89)*K89/1000,0)</f>
        <v>0</v>
      </c>
      <c r="O89" s="1680"/>
      <c r="P89" s="1654"/>
      <c r="Q89" s="1655"/>
      <c r="R89" s="1656"/>
      <c r="S89" s="1816"/>
      <c r="T89" s="1817"/>
      <c r="U89" s="333"/>
      <c r="V89" s="334"/>
      <c r="W89" s="334"/>
      <c r="X89" s="138"/>
    </row>
    <row r="90" spans="1:24" s="74" customFormat="1" ht="18" customHeight="1">
      <c r="A90" s="138"/>
      <c r="B90" s="1682"/>
      <c r="C90" s="1683"/>
      <c r="D90" s="1682"/>
      <c r="E90" s="1683"/>
      <c r="F90" s="1682"/>
      <c r="G90" s="1684"/>
      <c r="H90" s="1683"/>
      <c r="I90" s="1688"/>
      <c r="J90" s="1689"/>
      <c r="K90" s="1690">
        <v>1000</v>
      </c>
      <c r="L90" s="1691"/>
      <c r="M90" s="1692"/>
      <c r="N90" s="1679">
        <f>ROUNDDOWN((B90+D90+F90+I90)*K90/1000,0)</f>
        <v>0</v>
      </c>
      <c r="O90" s="1680"/>
      <c r="P90" s="1657"/>
      <c r="Q90" s="1658"/>
      <c r="R90" s="1659"/>
      <c r="S90" s="1818"/>
      <c r="T90" s="1819"/>
      <c r="U90" s="333"/>
      <c r="V90" s="334"/>
      <c r="W90" s="334"/>
      <c r="X90" s="138"/>
    </row>
    <row r="91" spans="1:24" s="74" customFormat="1" ht="15" customHeight="1">
      <c r="A91" s="139"/>
      <c r="B91" s="1608" t="s">
        <v>876</v>
      </c>
      <c r="C91" s="1608"/>
      <c r="D91" s="1608"/>
      <c r="E91" s="1608"/>
      <c r="F91" s="1608"/>
      <c r="G91" s="1608"/>
      <c r="H91" s="1608"/>
      <c r="I91" s="1608"/>
      <c r="J91" s="1608"/>
      <c r="K91" s="1608"/>
      <c r="L91" s="1608"/>
      <c r="M91" s="1608"/>
      <c r="N91" s="1608"/>
      <c r="O91" s="1608"/>
      <c r="P91" s="1608"/>
      <c r="Q91" s="1608"/>
      <c r="R91" s="1608"/>
      <c r="S91" s="1608"/>
      <c r="T91" s="1608"/>
      <c r="U91" s="1608"/>
      <c r="V91" s="1608"/>
      <c r="W91" s="1608"/>
      <c r="X91" s="1608"/>
    </row>
    <row r="92" spans="1:24" s="74" customFormat="1" ht="32.25" customHeight="1">
      <c r="A92" s="139"/>
      <c r="B92" s="1608" t="s">
        <v>882</v>
      </c>
      <c r="C92" s="1608"/>
      <c r="D92" s="1608"/>
      <c r="E92" s="1608"/>
      <c r="F92" s="1608"/>
      <c r="G92" s="1608"/>
      <c r="H92" s="1608"/>
      <c r="I92" s="1608"/>
      <c r="J92" s="1608"/>
      <c r="K92" s="1608"/>
      <c r="L92" s="1608"/>
      <c r="M92" s="1608"/>
      <c r="N92" s="1608"/>
      <c r="O92" s="1608"/>
      <c r="P92" s="1608"/>
      <c r="Q92" s="1608"/>
      <c r="R92" s="1608"/>
      <c r="S92" s="1608"/>
      <c r="T92" s="1608"/>
      <c r="U92" s="1608"/>
      <c r="V92" s="1608"/>
      <c r="W92" s="1608"/>
      <c r="X92" s="1608"/>
    </row>
    <row r="93" spans="1:24" s="74" customFormat="1" ht="15" customHeight="1">
      <c r="A93" s="139"/>
      <c r="B93" s="1608"/>
      <c r="C93" s="1608"/>
      <c r="D93" s="1608"/>
      <c r="E93" s="1608"/>
      <c r="F93" s="1608"/>
      <c r="G93" s="1608"/>
      <c r="H93" s="1608"/>
      <c r="I93" s="1608"/>
      <c r="J93" s="1608"/>
      <c r="K93" s="1608"/>
      <c r="L93" s="1608"/>
      <c r="M93" s="1608"/>
      <c r="N93" s="1608"/>
      <c r="O93" s="1608"/>
      <c r="P93" s="1608"/>
      <c r="Q93" s="1608"/>
      <c r="R93" s="1608"/>
      <c r="S93" s="1608"/>
      <c r="T93" s="1608"/>
      <c r="U93" s="1608"/>
      <c r="V93" s="1608"/>
      <c r="W93" s="1608"/>
      <c r="X93" s="1608"/>
    </row>
    <row r="94" spans="1:24" s="74" customFormat="1" ht="18" customHeight="1">
      <c r="A94" s="139"/>
      <c r="B94" s="138"/>
      <c r="C94" s="138"/>
      <c r="D94" s="138"/>
      <c r="E94" s="138"/>
      <c r="F94" s="138"/>
      <c r="G94" s="138"/>
      <c r="H94" s="138"/>
      <c r="I94" s="138"/>
      <c r="J94" s="138"/>
      <c r="K94" s="138"/>
      <c r="L94" s="138"/>
      <c r="M94" s="138"/>
      <c r="N94" s="138"/>
      <c r="O94" s="138"/>
      <c r="P94" s="138"/>
      <c r="Q94" s="138"/>
      <c r="R94" s="138"/>
      <c r="S94" s="138"/>
      <c r="T94" s="138"/>
      <c r="U94" s="138"/>
      <c r="V94" s="138"/>
      <c r="W94" s="138"/>
      <c r="X94" s="138"/>
    </row>
    <row r="95" spans="1:24" s="74" customFormat="1" ht="18" customHeight="1">
      <c r="A95" s="139" t="s">
        <v>890</v>
      </c>
      <c r="B95" s="138"/>
      <c r="C95" s="138"/>
      <c r="D95" s="138"/>
      <c r="E95" s="138"/>
      <c r="F95" s="138"/>
      <c r="G95" s="138"/>
      <c r="H95" s="138"/>
      <c r="I95" s="138"/>
      <c r="J95" s="138"/>
      <c r="K95" s="138"/>
      <c r="L95" s="138"/>
      <c r="M95" s="138"/>
      <c r="N95" s="138"/>
      <c r="O95" s="138"/>
      <c r="P95" s="138"/>
      <c r="Q95" s="138"/>
      <c r="R95" s="138"/>
      <c r="S95" s="138"/>
      <c r="T95" s="138"/>
      <c r="U95" s="138"/>
      <c r="V95" s="138"/>
      <c r="W95" s="138"/>
      <c r="X95" s="138"/>
    </row>
    <row r="96" spans="1:24" s="74" customFormat="1" ht="18" customHeight="1">
      <c r="A96" s="139"/>
      <c r="B96" s="1616" t="s">
        <v>1156</v>
      </c>
      <c r="C96" s="1616"/>
      <c r="D96" s="1616"/>
      <c r="E96" s="1616"/>
      <c r="F96" s="1616"/>
      <c r="G96" s="154"/>
      <c r="H96" s="1616" t="s">
        <v>891</v>
      </c>
      <c r="I96" s="1616"/>
      <c r="J96" s="1616"/>
      <c r="K96" s="1531" t="s">
        <v>353</v>
      </c>
      <c r="L96" s="1531"/>
      <c r="M96" s="1531"/>
      <c r="N96" s="1531"/>
      <c r="O96" s="1531"/>
      <c r="P96" s="1531"/>
      <c r="Q96" s="1531"/>
      <c r="R96" s="1531"/>
      <c r="S96" s="138"/>
      <c r="T96" s="138"/>
      <c r="U96" s="138"/>
      <c r="V96" s="138"/>
      <c r="W96" s="138"/>
      <c r="X96" s="138"/>
    </row>
    <row r="97" spans="1:24" s="74" customFormat="1" ht="18" customHeight="1">
      <c r="A97" s="139"/>
      <c r="B97" s="1681" t="s">
        <v>124</v>
      </c>
      <c r="C97" s="1681"/>
      <c r="D97" s="1681"/>
      <c r="E97" s="1681"/>
      <c r="F97" s="1681"/>
      <c r="G97" s="858"/>
      <c r="H97" s="1681"/>
      <c r="I97" s="1681"/>
      <c r="J97" s="1681"/>
      <c r="K97" s="1813">
        <v>20000</v>
      </c>
      <c r="L97" s="1813"/>
      <c r="M97" s="1813"/>
      <c r="N97" s="1813"/>
      <c r="O97" s="1813"/>
      <c r="P97" s="1813"/>
      <c r="Q97" s="1813"/>
      <c r="R97" s="1813"/>
      <c r="S97" s="138"/>
      <c r="T97" s="138"/>
      <c r="U97" s="138"/>
      <c r="V97" s="138"/>
      <c r="W97" s="138"/>
      <c r="X97" s="138"/>
    </row>
    <row r="98" spans="1:24" s="74" customFormat="1" ht="18" customHeight="1">
      <c r="A98" s="139"/>
      <c r="B98" s="1681" t="s">
        <v>124</v>
      </c>
      <c r="C98" s="1681"/>
      <c r="D98" s="1681"/>
      <c r="E98" s="1681"/>
      <c r="F98" s="1681"/>
      <c r="G98" s="858"/>
      <c r="H98" s="1681"/>
      <c r="I98" s="1681"/>
      <c r="J98" s="1681"/>
      <c r="K98" s="1813">
        <v>100000</v>
      </c>
      <c r="L98" s="1813"/>
      <c r="M98" s="1813"/>
      <c r="N98" s="1813"/>
      <c r="O98" s="1813"/>
      <c r="P98" s="1813"/>
      <c r="Q98" s="1813"/>
      <c r="R98" s="1813"/>
      <c r="S98" s="138"/>
      <c r="T98" s="138"/>
      <c r="U98" s="138"/>
      <c r="V98" s="138"/>
      <c r="W98" s="138"/>
      <c r="X98" s="138"/>
    </row>
    <row r="99" spans="1:24" s="74" customFormat="1" ht="18" customHeight="1">
      <c r="A99" s="139"/>
      <c r="B99" s="1681"/>
      <c r="C99" s="1681"/>
      <c r="D99" s="1681"/>
      <c r="E99" s="1681"/>
      <c r="F99" s="1681"/>
      <c r="G99" s="858"/>
      <c r="H99" s="1681"/>
      <c r="I99" s="1681"/>
      <c r="J99" s="1681"/>
      <c r="K99" s="1813"/>
      <c r="L99" s="1813"/>
      <c r="M99" s="1813"/>
      <c r="N99" s="1813"/>
      <c r="O99" s="1813"/>
      <c r="P99" s="1813"/>
      <c r="Q99" s="1813"/>
      <c r="R99" s="1813"/>
      <c r="S99" s="138"/>
      <c r="T99" s="138"/>
      <c r="U99" s="138"/>
      <c r="V99" s="138"/>
      <c r="W99" s="138"/>
      <c r="X99" s="138"/>
    </row>
    <row r="100" spans="1:24" s="74" customFormat="1" ht="18" customHeight="1">
      <c r="A100" s="139"/>
      <c r="B100" s="1681"/>
      <c r="C100" s="1681"/>
      <c r="D100" s="1681"/>
      <c r="E100" s="1681"/>
      <c r="F100" s="1681"/>
      <c r="G100" s="858"/>
      <c r="H100" s="1681"/>
      <c r="I100" s="1681"/>
      <c r="J100" s="1681"/>
      <c r="K100" s="1813"/>
      <c r="L100" s="1813"/>
      <c r="M100" s="1813"/>
      <c r="N100" s="1813"/>
      <c r="O100" s="1813"/>
      <c r="P100" s="1813"/>
      <c r="Q100" s="1813"/>
      <c r="R100" s="1813"/>
      <c r="S100" s="138"/>
      <c r="T100" s="138"/>
      <c r="U100" s="138"/>
      <c r="V100" s="138"/>
      <c r="W100" s="138"/>
      <c r="X100" s="138"/>
    </row>
    <row r="101" spans="1:24" s="74" customFormat="1" ht="18" customHeight="1">
      <c r="A101" s="139"/>
      <c r="B101" s="1681"/>
      <c r="C101" s="1681"/>
      <c r="D101" s="1681"/>
      <c r="E101" s="1681"/>
      <c r="F101" s="1681"/>
      <c r="G101" s="858"/>
      <c r="H101" s="1681"/>
      <c r="I101" s="1681"/>
      <c r="J101" s="1681"/>
      <c r="K101" s="1813"/>
      <c r="L101" s="1813"/>
      <c r="M101" s="1813"/>
      <c r="N101" s="1813"/>
      <c r="O101" s="1813"/>
      <c r="P101" s="1813"/>
      <c r="Q101" s="1813"/>
      <c r="R101" s="1813"/>
      <c r="S101" s="138"/>
      <c r="T101" s="138"/>
      <c r="U101" s="138"/>
      <c r="V101" s="138"/>
      <c r="W101" s="138"/>
      <c r="X101" s="138"/>
    </row>
    <row r="102" spans="1:24" s="74" customFormat="1" ht="18" customHeight="1">
      <c r="A102" s="139"/>
      <c r="B102" s="1509" t="s">
        <v>1149</v>
      </c>
      <c r="C102" s="1510"/>
      <c r="D102" s="1510"/>
      <c r="E102" s="1510"/>
      <c r="F102" s="1510"/>
      <c r="G102" s="1510"/>
      <c r="H102" s="1510"/>
      <c r="I102" s="1510"/>
      <c r="J102" s="1510"/>
      <c r="K102" s="1510"/>
      <c r="L102" s="1510"/>
      <c r="M102" s="1510"/>
      <c r="N102" s="1510"/>
      <c r="O102" s="1510"/>
      <c r="P102" s="1510"/>
      <c r="Q102" s="1510"/>
      <c r="R102" s="1511"/>
      <c r="S102" s="138"/>
      <c r="T102" s="138"/>
      <c r="U102" s="138"/>
      <c r="V102" s="138"/>
      <c r="W102" s="138"/>
      <c r="X102" s="138"/>
    </row>
    <row r="103" spans="1:24" s="74" customFormat="1" ht="24" customHeight="1">
      <c r="A103" s="139"/>
      <c r="B103" s="1820">
        <f>COUNTIFS($B$97:$H$101,"&lt;&gt;")</f>
        <v>2</v>
      </c>
      <c r="C103" s="1821"/>
      <c r="D103" s="1821"/>
      <c r="E103" s="1821"/>
      <c r="F103" s="1821"/>
      <c r="G103" s="1821"/>
      <c r="H103" s="1821"/>
      <c r="I103" s="1821"/>
      <c r="J103" s="1822"/>
      <c r="K103" s="1660">
        <f>SUM(K97:R101)</f>
        <v>120000</v>
      </c>
      <c r="L103" s="1660"/>
      <c r="M103" s="1660"/>
      <c r="N103" s="1660"/>
      <c r="O103" s="1660"/>
      <c r="P103" s="1660"/>
      <c r="Q103" s="1660"/>
      <c r="R103" s="1660"/>
      <c r="S103" s="138"/>
      <c r="T103" s="138"/>
      <c r="U103" s="138"/>
      <c r="V103" s="138"/>
      <c r="W103" s="138"/>
      <c r="X103" s="138"/>
    </row>
    <row r="104" spans="1:24" s="74" customFormat="1" ht="18" customHeight="1">
      <c r="A104" s="139"/>
      <c r="B104" s="155"/>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row>
    <row r="105" spans="1:24" s="74" customFormat="1" ht="18" customHeight="1">
      <c r="A105" s="139"/>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row>
    <row r="106" spans="1:24" s="74" customFormat="1" ht="18" customHeight="1">
      <c r="A106" s="139" t="s">
        <v>892</v>
      </c>
      <c r="B106" s="138"/>
      <c r="C106" s="138"/>
      <c r="D106" s="138"/>
      <c r="E106" s="138"/>
      <c r="F106" s="138"/>
      <c r="G106" s="138"/>
      <c r="H106" s="138"/>
      <c r="I106" s="138"/>
      <c r="J106" s="138"/>
      <c r="K106" s="138"/>
      <c r="L106" s="138"/>
      <c r="M106" s="138"/>
      <c r="N106" s="138"/>
      <c r="O106" s="138"/>
      <c r="P106" s="138"/>
      <c r="Q106" s="138"/>
      <c r="R106" s="138"/>
      <c r="S106" s="336"/>
      <c r="T106" s="336"/>
      <c r="U106" s="336"/>
      <c r="V106" s="336"/>
      <c r="W106" s="336"/>
      <c r="X106" s="138"/>
    </row>
    <row r="107" spans="1:24" s="74" customFormat="1" ht="18" customHeight="1">
      <c r="A107" s="138"/>
      <c r="B107" s="1604" t="s">
        <v>893</v>
      </c>
      <c r="C107" s="1605"/>
      <c r="D107" s="1605"/>
      <c r="E107" s="1605"/>
      <c r="F107" s="1605"/>
      <c r="G107" s="1605"/>
      <c r="H107" s="1605"/>
      <c r="I107" s="1605"/>
      <c r="J107" s="1605"/>
      <c r="K107" s="1605"/>
      <c r="L107" s="1605"/>
      <c r="M107" s="1605"/>
      <c r="N107" s="1605"/>
      <c r="O107" s="1605"/>
      <c r="P107" s="1605"/>
      <c r="Q107" s="1605"/>
      <c r="R107" s="1605"/>
      <c r="S107" s="327"/>
      <c r="T107" s="328"/>
      <c r="U107" s="328"/>
      <c r="V107" s="328"/>
      <c r="W107" s="328"/>
      <c r="X107" s="138"/>
    </row>
    <row r="108" spans="1:24" s="74" customFormat="1" ht="18" customHeight="1">
      <c r="A108" s="138"/>
      <c r="B108" s="1666" t="s">
        <v>116</v>
      </c>
      <c r="C108" s="1667"/>
      <c r="D108" s="1667"/>
      <c r="E108" s="1667"/>
      <c r="F108" s="1667"/>
      <c r="G108" s="1667"/>
      <c r="H108" s="1667"/>
      <c r="I108" s="1667"/>
      <c r="J108" s="1668"/>
      <c r="K108" s="1609" t="s">
        <v>887</v>
      </c>
      <c r="L108" s="1669"/>
      <c r="M108" s="1611"/>
      <c r="N108" s="1609" t="s">
        <v>880</v>
      </c>
      <c r="O108" s="1671"/>
      <c r="P108" s="1609" t="s">
        <v>895</v>
      </c>
      <c r="Q108" s="1669"/>
      <c r="R108" s="1610"/>
      <c r="S108" s="329"/>
      <c r="T108" s="330"/>
      <c r="U108" s="330"/>
      <c r="V108" s="330"/>
      <c r="W108" s="331"/>
      <c r="X108" s="138"/>
    </row>
    <row r="109" spans="1:24" s="74" customFormat="1" ht="36" customHeight="1">
      <c r="A109" s="138"/>
      <c r="B109" s="1676" t="s">
        <v>106</v>
      </c>
      <c r="C109" s="1677"/>
      <c r="D109" s="1609" t="s">
        <v>123</v>
      </c>
      <c r="E109" s="1671"/>
      <c r="F109" s="1678" t="s">
        <v>107</v>
      </c>
      <c r="G109" s="1610"/>
      <c r="H109" s="1611"/>
      <c r="I109" s="1609" t="s">
        <v>108</v>
      </c>
      <c r="J109" s="1671"/>
      <c r="K109" s="1617"/>
      <c r="L109" s="1670"/>
      <c r="M109" s="1619"/>
      <c r="N109" s="1672"/>
      <c r="O109" s="1673"/>
      <c r="P109" s="1617"/>
      <c r="Q109" s="1670"/>
      <c r="R109" s="1670"/>
      <c r="S109" s="329"/>
      <c r="T109" s="330"/>
      <c r="U109" s="331"/>
      <c r="V109" s="331"/>
      <c r="W109" s="331"/>
      <c r="X109" s="138"/>
    </row>
    <row r="110" spans="1:24" s="74" customFormat="1" ht="18" customHeight="1">
      <c r="A110" s="138"/>
      <c r="B110" s="1679">
        <f>ROUNDDOWN(SUMIFS(別紙２①!$F$18:$F$105,別紙２①!$E$18:$E$105,"田",別紙２①!$N$18:$N$105,"〇"),0)</f>
        <v>0</v>
      </c>
      <c r="C110" s="1680"/>
      <c r="D110" s="1679">
        <f>ROUNDDOWN(SUMIFS(別紙２①!$F$18:$F$105,別紙２①!$E$18:$E$105,"畑",別紙２①!$N$18:$N$105,"〇"),0)</f>
        <v>0</v>
      </c>
      <c r="E110" s="1680"/>
      <c r="F110" s="1679">
        <f>ROUNDDOWN(SUMIFS(別紙２①!$F$18:$F$105,別紙２①!$E$18:$E$105,"草地",別紙２①!$N$18:$N$105,"〇"),0)</f>
        <v>0</v>
      </c>
      <c r="G110" s="1695"/>
      <c r="H110" s="1680"/>
      <c r="I110" s="1679">
        <f>ROUNDDOWN(SUMIFS(別紙２①!$F$18:$F$105,別紙２①!$E$18:$E$105,"採草放牧地",別紙２①!$N$18:$N$105,"〇"),0)</f>
        <v>0</v>
      </c>
      <c r="J110" s="1680"/>
      <c r="K110" s="1696">
        <v>5000</v>
      </c>
      <c r="L110" s="1697"/>
      <c r="M110" s="1698"/>
      <c r="N110" s="1679">
        <f>ROUNDDOWN((B110+D110+F110+I110)*K110/1000,0)</f>
        <v>0</v>
      </c>
      <c r="O110" s="1680"/>
      <c r="P110" s="1693">
        <f>IF(N110&lt;S110,N110,S110)</f>
        <v>0</v>
      </c>
      <c r="Q110" s="1694"/>
      <c r="R110" s="1694"/>
      <c r="S110" s="338">
        <v>2000000</v>
      </c>
      <c r="T110" s="337"/>
      <c r="U110" s="334"/>
      <c r="V110" s="334"/>
      <c r="W110" s="334"/>
      <c r="X110" s="138"/>
    </row>
    <row r="111" spans="1:24" s="74" customFormat="1" ht="15" customHeight="1">
      <c r="A111" s="139"/>
      <c r="B111" s="1608" t="s">
        <v>876</v>
      </c>
      <c r="C111" s="1608"/>
      <c r="D111" s="1608"/>
      <c r="E111" s="1608"/>
      <c r="F111" s="1608"/>
      <c r="G111" s="1608"/>
      <c r="H111" s="1608"/>
      <c r="I111" s="1608"/>
      <c r="J111" s="1608"/>
      <c r="K111" s="1608"/>
      <c r="L111" s="1608"/>
      <c r="M111" s="1608"/>
      <c r="N111" s="1608"/>
      <c r="O111" s="1608"/>
      <c r="P111" s="1608"/>
      <c r="Q111" s="1608"/>
      <c r="R111" s="1608"/>
      <c r="S111" s="1608"/>
      <c r="T111" s="1608"/>
      <c r="U111" s="1608"/>
      <c r="V111" s="1608"/>
      <c r="W111" s="1608"/>
      <c r="X111" s="1608"/>
    </row>
    <row r="112" spans="1:24" s="74" customFormat="1" ht="15" customHeight="1">
      <c r="A112" s="139"/>
      <c r="B112" s="1608" t="s">
        <v>894</v>
      </c>
      <c r="C112" s="1608"/>
      <c r="D112" s="1608"/>
      <c r="E112" s="1608"/>
      <c r="F112" s="1608"/>
      <c r="G112" s="1608"/>
      <c r="H112" s="1608"/>
      <c r="I112" s="1608"/>
      <c r="J112" s="1608"/>
      <c r="K112" s="1608"/>
      <c r="L112" s="1608"/>
      <c r="M112" s="1608"/>
      <c r="N112" s="1608"/>
      <c r="O112" s="1608"/>
      <c r="P112" s="1608"/>
      <c r="Q112" s="1608"/>
      <c r="R112" s="1608"/>
      <c r="S112" s="1608"/>
      <c r="T112" s="1608"/>
      <c r="U112" s="1608"/>
      <c r="V112" s="1608"/>
      <c r="W112" s="1608"/>
      <c r="X112" s="1608"/>
    </row>
    <row r="113" spans="1:24" s="74" customFormat="1" ht="18" customHeight="1">
      <c r="A113" s="139"/>
      <c r="B113" s="156"/>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row>
    <row r="114" spans="1:24" s="74" customFormat="1" ht="18" customHeight="1">
      <c r="A114" s="139"/>
      <c r="B114" s="138"/>
      <c r="C114" s="138"/>
      <c r="D114" s="138"/>
      <c r="E114" s="138"/>
      <c r="F114" s="138"/>
      <c r="G114" s="138"/>
      <c r="H114" s="138"/>
      <c r="I114" s="138"/>
      <c r="J114" s="138"/>
      <c r="K114" s="138"/>
      <c r="L114" s="138"/>
      <c r="M114" s="138"/>
      <c r="N114" s="138"/>
      <c r="O114" s="138"/>
      <c r="P114" s="138"/>
      <c r="Q114" s="138"/>
      <c r="R114" s="138"/>
      <c r="S114" s="336"/>
      <c r="T114" s="336"/>
      <c r="U114" s="336"/>
      <c r="V114" s="336"/>
      <c r="W114" s="336"/>
      <c r="X114" s="138"/>
    </row>
    <row r="115" spans="1:24" s="74" customFormat="1" ht="18" customHeight="1">
      <c r="A115" s="139" t="s">
        <v>896</v>
      </c>
      <c r="B115" s="138"/>
      <c r="C115" s="138"/>
      <c r="D115" s="138"/>
      <c r="E115" s="138"/>
      <c r="F115" s="138"/>
      <c r="G115" s="138"/>
      <c r="H115" s="138"/>
      <c r="I115" s="138"/>
      <c r="J115" s="138"/>
      <c r="K115" s="138"/>
      <c r="L115" s="138"/>
      <c r="M115" s="138"/>
      <c r="N115" s="138"/>
      <c r="O115" s="138"/>
      <c r="P115" s="138"/>
      <c r="Q115" s="138"/>
      <c r="R115" s="138"/>
      <c r="S115" s="336"/>
      <c r="T115" s="336"/>
      <c r="U115" s="336"/>
      <c r="V115" s="336"/>
      <c r="W115" s="336"/>
      <c r="X115" s="138"/>
    </row>
    <row r="116" spans="1:24" s="74" customFormat="1" ht="18" customHeight="1">
      <c r="A116" s="138"/>
      <c r="B116" s="1604" t="s">
        <v>898</v>
      </c>
      <c r="C116" s="1605"/>
      <c r="D116" s="1605"/>
      <c r="E116" s="1605"/>
      <c r="F116" s="1605"/>
      <c r="G116" s="1605"/>
      <c r="H116" s="1605"/>
      <c r="I116" s="1605"/>
      <c r="J116" s="1605"/>
      <c r="K116" s="1605"/>
      <c r="L116" s="1605"/>
      <c r="M116" s="1605"/>
      <c r="N116" s="1605"/>
      <c r="O116" s="1605"/>
      <c r="P116" s="1605"/>
      <c r="Q116" s="1605"/>
      <c r="R116" s="1606"/>
      <c r="S116" s="328"/>
      <c r="T116" s="328"/>
      <c r="U116" s="328"/>
      <c r="V116" s="328"/>
      <c r="W116" s="328"/>
      <c r="X116" s="138"/>
    </row>
    <row r="117" spans="1:24" s="74" customFormat="1" ht="18" customHeight="1">
      <c r="A117" s="138"/>
      <c r="B117" s="1666" t="s">
        <v>116</v>
      </c>
      <c r="C117" s="1667"/>
      <c r="D117" s="1667"/>
      <c r="E117" s="1667"/>
      <c r="F117" s="1667"/>
      <c r="G117" s="1667"/>
      <c r="H117" s="1667"/>
      <c r="I117" s="1667"/>
      <c r="J117" s="1668"/>
      <c r="K117" s="1609" t="s">
        <v>887</v>
      </c>
      <c r="L117" s="1669"/>
      <c r="M117" s="1611"/>
      <c r="N117" s="1609" t="s">
        <v>880</v>
      </c>
      <c r="O117" s="1671"/>
      <c r="P117" s="1609" t="s">
        <v>895</v>
      </c>
      <c r="Q117" s="1669"/>
      <c r="R117" s="1611"/>
      <c r="S117" s="329"/>
      <c r="T117" s="330"/>
      <c r="U117" s="330"/>
      <c r="V117" s="330"/>
      <c r="W117" s="331"/>
      <c r="X117" s="138"/>
    </row>
    <row r="118" spans="1:24" s="74" customFormat="1" ht="36" customHeight="1">
      <c r="A118" s="138"/>
      <c r="B118" s="1676" t="s">
        <v>106</v>
      </c>
      <c r="C118" s="1677"/>
      <c r="D118" s="1609" t="s">
        <v>123</v>
      </c>
      <c r="E118" s="1671"/>
      <c r="F118" s="1678" t="s">
        <v>107</v>
      </c>
      <c r="G118" s="1610"/>
      <c r="H118" s="1611"/>
      <c r="I118" s="1609" t="s">
        <v>108</v>
      </c>
      <c r="J118" s="1671"/>
      <c r="K118" s="1617"/>
      <c r="L118" s="1670"/>
      <c r="M118" s="1619"/>
      <c r="N118" s="1672"/>
      <c r="O118" s="1673"/>
      <c r="P118" s="1617"/>
      <c r="Q118" s="1670"/>
      <c r="R118" s="1619"/>
      <c r="S118" s="329"/>
      <c r="T118" s="330"/>
      <c r="U118" s="331"/>
      <c r="V118" s="331"/>
      <c r="W118" s="331"/>
      <c r="X118" s="138"/>
    </row>
    <row r="119" spans="1:24" s="74" customFormat="1" ht="18" customHeight="1">
      <c r="A119" s="138"/>
      <c r="B119" s="1679">
        <f>ROUNDDOWN(SUMIFS(別紙２①!$F$18:$F$105,別紙２①!$E$18:$E$105,"田",別紙２①!$O$18:$O$105,"〇"),0)</f>
        <v>0</v>
      </c>
      <c r="C119" s="1680"/>
      <c r="D119" s="1679">
        <f>ROUNDDOWN(SUMIFS(別紙２①!$F$18:$F$105,別紙２①!$E$18:$E$105,"畑",別紙２①!$O$18:$O$105,"〇"),0)</f>
        <v>869</v>
      </c>
      <c r="E119" s="1680"/>
      <c r="F119" s="1679">
        <f>ROUNDDOWN(SUMIFS(別紙２①!$F$18:$F$105,別紙２①!$E$18:$E$105,"草地",別紙２①!$O$18:$O$105,"〇"),0)</f>
        <v>120</v>
      </c>
      <c r="G119" s="1695"/>
      <c r="H119" s="1680"/>
      <c r="I119" s="1679">
        <f>ROUNDDOWN(SUMIFS(別紙２①!$F$18:$F$105,別紙２①!$E$18:$E$105,"採草放牧地",別紙２①!$O$18:$O$105,"〇"),0)</f>
        <v>220</v>
      </c>
      <c r="J119" s="1680"/>
      <c r="K119" s="1685">
        <v>3000</v>
      </c>
      <c r="L119" s="1686"/>
      <c r="M119" s="1687"/>
      <c r="N119" s="1679">
        <f>ROUNDDOWN((B119+D119+F119+I119)*K119/1000,0)</f>
        <v>3627</v>
      </c>
      <c r="O119" s="1680"/>
      <c r="P119" s="1693">
        <f>IF(N119&lt;S119,N119,S119)</f>
        <v>3627</v>
      </c>
      <c r="Q119" s="1694"/>
      <c r="R119" s="1700"/>
      <c r="S119" s="338">
        <v>2000000</v>
      </c>
      <c r="T119" s="337"/>
      <c r="U119" s="334"/>
      <c r="V119" s="334"/>
      <c r="W119" s="334"/>
      <c r="X119" s="138"/>
    </row>
    <row r="120" spans="1:24" s="74" customFormat="1" ht="13.9" customHeight="1">
      <c r="A120" s="139"/>
      <c r="B120" s="1608" t="s">
        <v>897</v>
      </c>
      <c r="C120" s="1608"/>
      <c r="D120" s="1608"/>
      <c r="E120" s="1608"/>
      <c r="F120" s="1608"/>
      <c r="G120" s="1608"/>
      <c r="H120" s="1608"/>
      <c r="I120" s="1608"/>
      <c r="J120" s="1608"/>
      <c r="K120" s="1608"/>
      <c r="L120" s="1608"/>
      <c r="M120" s="1608"/>
      <c r="N120" s="1608"/>
      <c r="O120" s="1608"/>
      <c r="P120" s="1608"/>
      <c r="Q120" s="1608"/>
      <c r="R120" s="1608"/>
      <c r="S120" s="1608"/>
      <c r="T120" s="1608"/>
      <c r="U120" s="1608"/>
      <c r="V120" s="1608"/>
      <c r="W120" s="1608"/>
      <c r="X120" s="1608"/>
    </row>
    <row r="121" spans="1:24" s="74" customFormat="1" ht="13.9" customHeight="1">
      <c r="A121" s="139"/>
      <c r="B121" s="1608" t="s">
        <v>894</v>
      </c>
      <c r="C121" s="1608"/>
      <c r="D121" s="1608"/>
      <c r="E121" s="1608"/>
      <c r="F121" s="1608"/>
      <c r="G121" s="1608"/>
      <c r="H121" s="1608"/>
      <c r="I121" s="1608"/>
      <c r="J121" s="1608"/>
      <c r="K121" s="1608"/>
      <c r="L121" s="1608"/>
      <c r="M121" s="1608"/>
      <c r="N121" s="1608"/>
      <c r="O121" s="1608"/>
      <c r="P121" s="1608"/>
      <c r="Q121" s="1608"/>
      <c r="R121" s="1608"/>
      <c r="S121" s="1608"/>
      <c r="T121" s="1608"/>
      <c r="U121" s="1608"/>
      <c r="V121" s="1608"/>
      <c r="W121" s="1608"/>
      <c r="X121" s="1608"/>
    </row>
    <row r="122" spans="1:24" s="74" customFormat="1" ht="13.9" customHeight="1">
      <c r="A122" s="139"/>
      <c r="B122" s="1608"/>
      <c r="C122" s="1608"/>
      <c r="D122" s="1608"/>
      <c r="E122" s="1608"/>
      <c r="F122" s="1608"/>
      <c r="G122" s="1608"/>
      <c r="H122" s="1608"/>
      <c r="I122" s="1608"/>
      <c r="J122" s="1608"/>
      <c r="K122" s="1608"/>
      <c r="L122" s="1608"/>
      <c r="M122" s="1608"/>
      <c r="N122" s="1608"/>
      <c r="O122" s="1608"/>
      <c r="P122" s="1608"/>
      <c r="Q122" s="1608"/>
      <c r="R122" s="1608"/>
      <c r="S122" s="1608"/>
      <c r="T122" s="1608"/>
      <c r="U122" s="1608"/>
      <c r="V122" s="1608"/>
      <c r="W122" s="1608"/>
      <c r="X122" s="1608"/>
    </row>
    <row r="123" spans="1:24" s="74" customFormat="1" ht="18" customHeight="1">
      <c r="A123" s="139"/>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row>
    <row r="124" spans="1:24" s="74" customFormat="1" ht="18" customHeight="1">
      <c r="A124" s="139"/>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row>
    <row r="125" spans="1:24" s="74" customFormat="1" ht="18" customHeight="1">
      <c r="A125" s="139" t="s">
        <v>378</v>
      </c>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row>
    <row r="126" spans="1:24" s="74" customFormat="1" ht="18" customHeight="1">
      <c r="A126" s="139" t="s">
        <v>125</v>
      </c>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row>
    <row r="127" spans="1:24" s="74" customFormat="1" ht="18" customHeight="1">
      <c r="A127" s="139"/>
      <c r="B127" s="138" t="s">
        <v>126</v>
      </c>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row>
    <row r="128" spans="1:24" s="74" customFormat="1" ht="12" customHeight="1">
      <c r="A128" s="139"/>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row>
    <row r="129" spans="1:25" s="74" customFormat="1" ht="18" customHeight="1">
      <c r="A129" s="157"/>
      <c r="B129" s="1531"/>
      <c r="C129" s="1531"/>
      <c r="D129" s="1699" t="s">
        <v>127</v>
      </c>
      <c r="E129" s="1622"/>
      <c r="F129" s="1622"/>
      <c r="G129" s="1622"/>
      <c r="H129" s="1622"/>
      <c r="I129" s="1622"/>
      <c r="J129" s="1622"/>
      <c r="K129" s="1622"/>
      <c r="L129" s="1622"/>
      <c r="M129" s="1622"/>
      <c r="N129" s="1622"/>
      <c r="O129" s="1622"/>
      <c r="P129" s="1622"/>
      <c r="Q129" s="1622"/>
      <c r="R129" s="1622"/>
      <c r="S129" s="1622"/>
      <c r="T129" s="1622"/>
      <c r="U129" s="1622"/>
      <c r="V129" s="1622"/>
      <c r="W129" s="1622"/>
      <c r="X129" s="1623"/>
      <c r="Y129" s="77"/>
    </row>
    <row r="130" spans="1:25" s="74" customFormat="1" ht="36" customHeight="1">
      <c r="A130" s="157"/>
      <c r="B130" s="1522" t="s">
        <v>103</v>
      </c>
      <c r="C130" s="1522"/>
      <c r="D130" s="1708" t="s">
        <v>128</v>
      </c>
      <c r="E130" s="1708"/>
      <c r="F130" s="1708"/>
      <c r="G130" s="1708"/>
      <c r="H130" s="1708"/>
      <c r="I130" s="1708"/>
      <c r="J130" s="1708"/>
      <c r="K130" s="1708"/>
      <c r="L130" s="1708"/>
      <c r="M130" s="1708"/>
      <c r="N130" s="1708"/>
      <c r="O130" s="1708"/>
      <c r="P130" s="1708"/>
      <c r="Q130" s="1708"/>
      <c r="R130" s="1708"/>
      <c r="S130" s="1708"/>
      <c r="T130" s="1708"/>
      <c r="U130" s="1708"/>
      <c r="V130" s="1708"/>
      <c r="W130" s="1708"/>
      <c r="X130" s="1709"/>
      <c r="Y130" s="77"/>
    </row>
    <row r="131" spans="1:25" s="74" customFormat="1" ht="36" customHeight="1">
      <c r="A131" s="157"/>
      <c r="B131" s="1522" t="s">
        <v>103</v>
      </c>
      <c r="C131" s="1522"/>
      <c r="D131" s="1708" t="s">
        <v>129</v>
      </c>
      <c r="E131" s="1708"/>
      <c r="F131" s="1708"/>
      <c r="G131" s="1708"/>
      <c r="H131" s="1708"/>
      <c r="I131" s="1708"/>
      <c r="J131" s="1708"/>
      <c r="K131" s="1708"/>
      <c r="L131" s="1708"/>
      <c r="M131" s="1708"/>
      <c r="N131" s="1708"/>
      <c r="O131" s="1708"/>
      <c r="P131" s="1708"/>
      <c r="Q131" s="1708"/>
      <c r="R131" s="1708"/>
      <c r="S131" s="1708"/>
      <c r="T131" s="1708"/>
      <c r="U131" s="1708"/>
      <c r="V131" s="1708"/>
      <c r="W131" s="1708"/>
      <c r="X131" s="1709"/>
      <c r="Y131" s="77"/>
    </row>
    <row r="132" spans="1:25" s="74" customFormat="1" ht="36" customHeight="1">
      <c r="A132" s="157"/>
      <c r="B132" s="1522"/>
      <c r="C132" s="1522"/>
      <c r="D132" s="1710" t="s">
        <v>130</v>
      </c>
      <c r="E132" s="1710"/>
      <c r="F132" s="1710"/>
      <c r="G132" s="1710"/>
      <c r="H132" s="1710"/>
      <c r="I132" s="1710"/>
      <c r="J132" s="1710"/>
      <c r="K132" s="1710"/>
      <c r="L132" s="1710"/>
      <c r="M132" s="1710"/>
      <c r="N132" s="1710"/>
      <c r="O132" s="1710"/>
      <c r="P132" s="1710"/>
      <c r="Q132" s="1710"/>
      <c r="R132" s="1710"/>
      <c r="S132" s="1710"/>
      <c r="T132" s="1710"/>
      <c r="U132" s="1710"/>
      <c r="V132" s="1710"/>
      <c r="W132" s="1710"/>
      <c r="X132" s="1705"/>
      <c r="Y132" s="77"/>
    </row>
    <row r="133" spans="1:25" s="74" customFormat="1" ht="21.75" customHeight="1">
      <c r="A133" s="157"/>
      <c r="B133" s="1522"/>
      <c r="C133" s="1522"/>
      <c r="D133" s="1701" t="s">
        <v>2517</v>
      </c>
      <c r="E133" s="1702"/>
      <c r="F133" s="1702"/>
      <c r="G133" s="1702"/>
      <c r="H133" s="1702"/>
      <c r="I133" s="1702"/>
      <c r="J133" s="1702"/>
      <c r="K133" s="1702"/>
      <c r="L133" s="1702"/>
      <c r="M133" s="1702"/>
      <c r="N133" s="1702"/>
      <c r="O133" s="1702"/>
      <c r="P133" s="1702"/>
      <c r="Q133" s="1702"/>
      <c r="R133" s="1702"/>
      <c r="S133" s="1702"/>
      <c r="T133" s="1702"/>
      <c r="U133" s="1702"/>
      <c r="V133" s="1702"/>
      <c r="W133" s="1702"/>
      <c r="X133" s="1703"/>
      <c r="Y133" s="77"/>
    </row>
    <row r="134" spans="1:25" s="74" customFormat="1" ht="46.5" customHeight="1">
      <c r="A134" s="139"/>
      <c r="B134" s="1522"/>
      <c r="C134" s="1522"/>
      <c r="D134" s="1711" t="s">
        <v>2518</v>
      </c>
      <c r="E134" s="1712"/>
      <c r="F134" s="1712"/>
      <c r="G134" s="1712"/>
      <c r="H134" s="1712"/>
      <c r="I134" s="1712"/>
      <c r="J134" s="1712"/>
      <c r="K134" s="1712"/>
      <c r="L134" s="1712"/>
      <c r="M134" s="1712"/>
      <c r="N134" s="1712"/>
      <c r="O134" s="1712"/>
      <c r="P134" s="1712"/>
      <c r="Q134" s="1712"/>
      <c r="R134" s="1712"/>
      <c r="S134" s="1712"/>
      <c r="T134" s="1712"/>
      <c r="U134" s="1712"/>
      <c r="V134" s="1712"/>
      <c r="W134" s="1712"/>
      <c r="X134" s="1713"/>
    </row>
    <row r="135" spans="1:25" s="74" customFormat="1" ht="18" customHeight="1">
      <c r="A135" s="139"/>
      <c r="B135" s="155" t="s">
        <v>131</v>
      </c>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row>
    <row r="136" spans="1:25" s="1149" customFormat="1" ht="37.5" customHeight="1">
      <c r="A136" s="1147"/>
      <c r="B136" s="1148" t="s">
        <v>132</v>
      </c>
      <c r="C136" s="1148"/>
      <c r="D136" s="1148"/>
      <c r="E136" s="1148"/>
      <c r="F136" s="1148"/>
      <c r="G136" s="1148"/>
      <c r="H136" s="1148"/>
      <c r="I136" s="1148"/>
      <c r="J136" s="1148"/>
      <c r="K136" s="1148"/>
      <c r="L136" s="1148"/>
      <c r="M136" s="1148"/>
      <c r="N136" s="1148"/>
      <c r="O136" s="1148"/>
      <c r="P136" s="1148"/>
      <c r="Q136" s="1148"/>
      <c r="R136" s="1148"/>
      <c r="S136" s="1148"/>
      <c r="T136" s="1148"/>
      <c r="U136" s="1148"/>
      <c r="V136" s="1148"/>
      <c r="W136" s="1148"/>
      <c r="X136" s="1148"/>
    </row>
    <row r="137" spans="1:25" s="74" customFormat="1" ht="36" customHeight="1">
      <c r="A137" s="139"/>
      <c r="B137" s="1704" t="s">
        <v>133</v>
      </c>
      <c r="C137" s="1704"/>
      <c r="D137" s="1704"/>
      <c r="E137" s="1704"/>
      <c r="F137" s="1704"/>
      <c r="G137" s="1704"/>
      <c r="H137" s="1704"/>
      <c r="I137" s="1704"/>
      <c r="J137" s="1704"/>
      <c r="K137" s="1704"/>
      <c r="L137" s="1704"/>
      <c r="M137" s="1704"/>
      <c r="N137" s="1704"/>
      <c r="O137" s="1704"/>
      <c r="P137" s="1704"/>
      <c r="Q137" s="1704"/>
      <c r="R137" s="1704"/>
      <c r="S137" s="1704"/>
      <c r="T137" s="1704"/>
      <c r="U137" s="1704"/>
      <c r="V137" s="1704"/>
      <c r="W137" s="1704"/>
      <c r="X137" s="1704"/>
    </row>
    <row r="138" spans="1:25" s="74" customFormat="1" ht="18" customHeight="1">
      <c r="A138" s="139"/>
      <c r="B138" s="1616" t="s">
        <v>134</v>
      </c>
      <c r="C138" s="1616"/>
      <c r="D138" s="1526"/>
      <c r="E138" s="1526"/>
      <c r="F138" s="1526"/>
      <c r="G138" s="1526"/>
      <c r="H138" s="1526"/>
      <c r="I138" s="1526"/>
      <c r="J138" s="1526"/>
      <c r="K138" s="1526"/>
      <c r="L138" s="1526"/>
      <c r="M138" s="1526"/>
      <c r="N138" s="1616" t="s">
        <v>135</v>
      </c>
      <c r="O138" s="1616"/>
      <c r="P138" s="1616"/>
      <c r="Q138" s="1616"/>
      <c r="R138" s="1616"/>
      <c r="S138" s="1616"/>
      <c r="T138" s="1616"/>
      <c r="U138" s="1616"/>
      <c r="V138" s="1616"/>
      <c r="W138" s="1616"/>
      <c r="X138" s="158"/>
    </row>
    <row r="139" spans="1:25" s="74" customFormat="1" ht="36" customHeight="1">
      <c r="A139" s="139"/>
      <c r="B139" s="1522" t="s">
        <v>103</v>
      </c>
      <c r="C139" s="1522"/>
      <c r="D139" s="1705" t="s">
        <v>136</v>
      </c>
      <c r="E139" s="1706"/>
      <c r="F139" s="1706"/>
      <c r="G139" s="1706"/>
      <c r="H139" s="1706"/>
      <c r="I139" s="1706"/>
      <c r="J139" s="1706"/>
      <c r="K139" s="1706"/>
      <c r="L139" s="1707"/>
      <c r="M139" s="1707"/>
      <c r="N139" s="1530"/>
      <c r="O139" s="1530"/>
      <c r="P139" s="1530"/>
      <c r="Q139" s="1530"/>
      <c r="R139" s="1530"/>
      <c r="S139" s="1530"/>
      <c r="T139" s="1530"/>
      <c r="U139" s="1530"/>
      <c r="V139" s="1530"/>
      <c r="W139" s="1530"/>
      <c r="X139" s="138"/>
    </row>
    <row r="140" spans="1:25" s="74" customFormat="1" ht="36" customHeight="1">
      <c r="A140" s="139"/>
      <c r="B140" s="1522"/>
      <c r="C140" s="1522"/>
      <c r="D140" s="1705" t="s">
        <v>137</v>
      </c>
      <c r="E140" s="1706"/>
      <c r="F140" s="1706"/>
      <c r="G140" s="1706"/>
      <c r="H140" s="1706"/>
      <c r="I140" s="1706"/>
      <c r="J140" s="1706"/>
      <c r="K140" s="1706"/>
      <c r="L140" s="1707"/>
      <c r="M140" s="1707"/>
      <c r="N140" s="1714"/>
      <c r="O140" s="1714"/>
      <c r="P140" s="1714"/>
      <c r="Q140" s="1714"/>
      <c r="R140" s="1714"/>
      <c r="S140" s="1714"/>
      <c r="T140" s="1714"/>
      <c r="U140" s="1714"/>
      <c r="V140" s="1714"/>
      <c r="W140" s="1714"/>
      <c r="X140" s="138"/>
    </row>
    <row r="141" spans="1:25" s="74" customFormat="1" ht="36" customHeight="1">
      <c r="A141" s="139"/>
      <c r="B141" s="1522"/>
      <c r="C141" s="1522"/>
      <c r="D141" s="1705" t="s">
        <v>138</v>
      </c>
      <c r="E141" s="1706"/>
      <c r="F141" s="1706"/>
      <c r="G141" s="1706"/>
      <c r="H141" s="1706"/>
      <c r="I141" s="1706"/>
      <c r="J141" s="1706"/>
      <c r="K141" s="1706"/>
      <c r="L141" s="1707"/>
      <c r="M141" s="1707"/>
      <c r="N141" s="1714"/>
      <c r="O141" s="1714"/>
      <c r="P141" s="1714"/>
      <c r="Q141" s="1714"/>
      <c r="R141" s="1714"/>
      <c r="S141" s="1714"/>
      <c r="T141" s="1714"/>
      <c r="U141" s="1714"/>
      <c r="V141" s="1714"/>
      <c r="W141" s="1714"/>
      <c r="X141" s="138"/>
    </row>
    <row r="142" spans="1:25" s="74" customFormat="1" ht="36" customHeight="1">
      <c r="A142" s="139"/>
      <c r="B142" s="1522"/>
      <c r="C142" s="1522"/>
      <c r="D142" s="1705" t="s">
        <v>139</v>
      </c>
      <c r="E142" s="1706"/>
      <c r="F142" s="1706"/>
      <c r="G142" s="1706"/>
      <c r="H142" s="1706"/>
      <c r="I142" s="1706"/>
      <c r="J142" s="1706"/>
      <c r="K142" s="1706"/>
      <c r="L142" s="1707"/>
      <c r="M142" s="1707"/>
      <c r="N142" s="1530"/>
      <c r="O142" s="1530"/>
      <c r="P142" s="1530"/>
      <c r="Q142" s="1530"/>
      <c r="R142" s="1530"/>
      <c r="S142" s="1530"/>
      <c r="T142" s="1530"/>
      <c r="U142" s="1530"/>
      <c r="V142" s="1530"/>
      <c r="W142" s="1530"/>
      <c r="X142" s="138"/>
    </row>
    <row r="143" spans="1:25" s="74" customFormat="1" ht="36" customHeight="1">
      <c r="A143" s="139"/>
      <c r="B143" s="1522"/>
      <c r="C143" s="1522"/>
      <c r="D143" s="1705" t="s">
        <v>140</v>
      </c>
      <c r="E143" s="1706"/>
      <c r="F143" s="1706"/>
      <c r="G143" s="1706"/>
      <c r="H143" s="1706"/>
      <c r="I143" s="1706"/>
      <c r="J143" s="1706"/>
      <c r="K143" s="1706"/>
      <c r="L143" s="1707"/>
      <c r="M143" s="1707"/>
      <c r="N143" s="1714"/>
      <c r="O143" s="1714"/>
      <c r="P143" s="1714"/>
      <c r="Q143" s="1714"/>
      <c r="R143" s="1714"/>
      <c r="S143" s="1714"/>
      <c r="T143" s="1714"/>
      <c r="U143" s="1714"/>
      <c r="V143" s="1714"/>
      <c r="W143" s="1714"/>
      <c r="X143" s="138"/>
    </row>
    <row r="144" spans="1:25" s="74" customFormat="1" ht="36" customHeight="1">
      <c r="A144" s="139"/>
      <c r="B144" s="1522"/>
      <c r="C144" s="1522"/>
      <c r="D144" s="1705" t="s">
        <v>141</v>
      </c>
      <c r="E144" s="1706"/>
      <c r="F144" s="1706"/>
      <c r="G144" s="1706"/>
      <c r="H144" s="1706"/>
      <c r="I144" s="1706"/>
      <c r="J144" s="1706"/>
      <c r="K144" s="1706"/>
      <c r="L144" s="1707"/>
      <c r="M144" s="1707"/>
      <c r="N144" s="1714"/>
      <c r="O144" s="1714"/>
      <c r="P144" s="1714"/>
      <c r="Q144" s="1714"/>
      <c r="R144" s="1714"/>
      <c r="S144" s="1714"/>
      <c r="T144" s="1714"/>
      <c r="U144" s="1714"/>
      <c r="V144" s="1714"/>
      <c r="W144" s="1714"/>
      <c r="X144" s="138"/>
    </row>
    <row r="145" spans="1:24" s="74" customFormat="1" ht="36" customHeight="1">
      <c r="A145" s="139"/>
      <c r="B145" s="1522"/>
      <c r="C145" s="1522"/>
      <c r="D145" s="1705" t="s">
        <v>142</v>
      </c>
      <c r="E145" s="1706"/>
      <c r="F145" s="1706"/>
      <c r="G145" s="1706"/>
      <c r="H145" s="1706"/>
      <c r="I145" s="1706"/>
      <c r="J145" s="1706"/>
      <c r="K145" s="1706"/>
      <c r="L145" s="1707"/>
      <c r="M145" s="1707"/>
      <c r="N145" s="1714"/>
      <c r="O145" s="1714"/>
      <c r="P145" s="1714"/>
      <c r="Q145" s="1714"/>
      <c r="R145" s="1714"/>
      <c r="S145" s="1714"/>
      <c r="T145" s="1714"/>
      <c r="U145" s="1714"/>
      <c r="V145" s="1714"/>
      <c r="W145" s="1714"/>
      <c r="X145" s="138"/>
    </row>
    <row r="146" spans="1:24" s="74" customFormat="1" ht="36" customHeight="1">
      <c r="A146" s="139"/>
      <c r="B146" s="1522" t="s">
        <v>103</v>
      </c>
      <c r="C146" s="1522"/>
      <c r="D146" s="1705" t="s">
        <v>143</v>
      </c>
      <c r="E146" s="1706"/>
      <c r="F146" s="1706"/>
      <c r="G146" s="1706"/>
      <c r="H146" s="1706"/>
      <c r="I146" s="1706"/>
      <c r="J146" s="1706"/>
      <c r="K146" s="1706"/>
      <c r="L146" s="1707"/>
      <c r="M146" s="1707"/>
      <c r="N146" s="1530" t="s">
        <v>427</v>
      </c>
      <c r="O146" s="1530"/>
      <c r="P146" s="1530"/>
      <c r="Q146" s="1530"/>
      <c r="R146" s="1530"/>
      <c r="S146" s="1530"/>
      <c r="T146" s="1530"/>
      <c r="U146" s="1530"/>
      <c r="V146" s="1530"/>
      <c r="W146" s="1530"/>
      <c r="X146" s="138"/>
    </row>
    <row r="147" spans="1:24" s="74" customFormat="1" ht="36" customHeight="1">
      <c r="A147" s="139"/>
      <c r="B147" s="1522"/>
      <c r="C147" s="1522"/>
      <c r="D147" s="1705" t="s">
        <v>144</v>
      </c>
      <c r="E147" s="1706"/>
      <c r="F147" s="1706"/>
      <c r="G147" s="1706"/>
      <c r="H147" s="1706"/>
      <c r="I147" s="1706"/>
      <c r="J147" s="1706"/>
      <c r="K147" s="1706"/>
      <c r="L147" s="1707"/>
      <c r="M147" s="1707"/>
      <c r="N147" s="1714"/>
      <c r="O147" s="1714"/>
      <c r="P147" s="1714"/>
      <c r="Q147" s="1714"/>
      <c r="R147" s="1714"/>
      <c r="S147" s="1714"/>
      <c r="T147" s="1714"/>
      <c r="U147" s="1714"/>
      <c r="V147" s="1714"/>
      <c r="W147" s="1714"/>
      <c r="X147" s="138"/>
    </row>
    <row r="148" spans="1:24" s="74" customFormat="1" ht="21" customHeight="1">
      <c r="A148" s="139"/>
      <c r="B148" s="1723"/>
      <c r="C148" s="1724"/>
      <c r="D148" s="1715" t="s">
        <v>2520</v>
      </c>
      <c r="E148" s="1716"/>
      <c r="F148" s="1716"/>
      <c r="G148" s="1716"/>
      <c r="H148" s="1716"/>
      <c r="I148" s="1716"/>
      <c r="J148" s="1716"/>
      <c r="K148" s="1716"/>
      <c r="L148" s="1701"/>
      <c r="M148" s="1701"/>
      <c r="N148" s="1717" t="s">
        <v>2521</v>
      </c>
      <c r="O148" s="1718"/>
      <c r="P148" s="1718"/>
      <c r="Q148" s="1718"/>
      <c r="R148" s="1718"/>
      <c r="S148" s="1718"/>
      <c r="T148" s="1718"/>
      <c r="U148" s="1718"/>
      <c r="V148" s="1718"/>
      <c r="W148" s="1718"/>
      <c r="X148" s="138"/>
    </row>
    <row r="149" spans="1:24" s="74" customFormat="1" ht="54" customHeight="1">
      <c r="A149" s="139"/>
      <c r="B149" s="1725"/>
      <c r="C149" s="1726"/>
      <c r="D149" s="1727" t="s">
        <v>2519</v>
      </c>
      <c r="E149" s="1728"/>
      <c r="F149" s="1728"/>
      <c r="G149" s="1728"/>
      <c r="H149" s="1728"/>
      <c r="I149" s="1728"/>
      <c r="J149" s="1728"/>
      <c r="K149" s="1728"/>
      <c r="L149" s="1729"/>
      <c r="M149" s="1729"/>
      <c r="N149" s="1730"/>
      <c r="O149" s="1730"/>
      <c r="P149" s="1730"/>
      <c r="Q149" s="1730"/>
      <c r="R149" s="1730"/>
      <c r="S149" s="1730"/>
      <c r="T149" s="1730"/>
      <c r="U149" s="1730"/>
      <c r="V149" s="1730"/>
      <c r="W149" s="1730"/>
      <c r="X149" s="138"/>
    </row>
    <row r="150" spans="1:24" s="74" customFormat="1" ht="18" customHeight="1">
      <c r="A150" s="139"/>
      <c r="B150" s="155" t="s">
        <v>145</v>
      </c>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row>
    <row r="151" spans="1:24" s="74" customFormat="1" ht="18" customHeight="1">
      <c r="A151" s="139"/>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row>
    <row r="152" spans="1:24" s="74" customFormat="1" ht="18" customHeight="1">
      <c r="A152" s="139" t="s">
        <v>408</v>
      </c>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row>
    <row r="153" spans="1:24" s="74" customFormat="1" ht="18" customHeight="1">
      <c r="A153" s="139" t="s">
        <v>146</v>
      </c>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row>
    <row r="154" spans="1:24" s="74" customFormat="1" ht="45.75" customHeight="1" thickBot="1">
      <c r="A154" s="139"/>
      <c r="B154" s="1704" t="s">
        <v>147</v>
      </c>
      <c r="C154" s="1704"/>
      <c r="D154" s="1704"/>
      <c r="E154" s="1704"/>
      <c r="F154" s="1704"/>
      <c r="G154" s="1704"/>
      <c r="H154" s="1704"/>
      <c r="I154" s="1704"/>
      <c r="J154" s="1704"/>
      <c r="K154" s="1704"/>
      <c r="L154" s="1704"/>
      <c r="M154" s="1704"/>
      <c r="N154" s="1704"/>
      <c r="O154" s="1704"/>
      <c r="P154" s="1704"/>
      <c r="Q154" s="1704"/>
      <c r="R154" s="1704"/>
      <c r="S154" s="1704"/>
      <c r="T154" s="1704"/>
      <c r="U154" s="1704"/>
      <c r="V154" s="1704"/>
      <c r="W154" s="1704"/>
      <c r="X154" s="1704"/>
    </row>
    <row r="155" spans="1:24" s="76" customFormat="1" ht="36" customHeight="1" thickBot="1">
      <c r="A155" s="1721" t="s">
        <v>2047</v>
      </c>
      <c r="B155" s="1722"/>
      <c r="C155" s="1719" t="s">
        <v>412</v>
      </c>
      <c r="D155" s="1719"/>
      <c r="E155" s="1719"/>
      <c r="F155" s="1719"/>
      <c r="G155" s="1719"/>
      <c r="H155" s="1719"/>
      <c r="I155" s="1719"/>
      <c r="J155" s="1719"/>
      <c r="K155" s="1719"/>
      <c r="L155" s="1719"/>
      <c r="M155" s="1719"/>
      <c r="N155" s="1719"/>
      <c r="O155" s="1719"/>
      <c r="P155" s="1719"/>
      <c r="Q155" s="1719"/>
      <c r="R155" s="1719"/>
      <c r="S155" s="1719"/>
      <c r="T155" s="1719"/>
      <c r="U155" s="1719"/>
      <c r="V155" s="1719"/>
      <c r="W155" s="1719"/>
      <c r="X155" s="1719"/>
    </row>
    <row r="156" spans="1:24" s="74" customFormat="1" ht="18" customHeight="1">
      <c r="A156" s="1720" t="s">
        <v>102</v>
      </c>
      <c r="B156" s="1720"/>
      <c r="C156" s="1526" t="s">
        <v>148</v>
      </c>
      <c r="D156" s="1526"/>
      <c r="E156" s="1526"/>
      <c r="F156" s="1526"/>
      <c r="G156" s="1526"/>
      <c r="H156" s="1526"/>
      <c r="I156" s="1526"/>
      <c r="J156" s="1526"/>
      <c r="K156" s="1526"/>
      <c r="L156" s="1526"/>
      <c r="M156" s="1526"/>
      <c r="N156" s="1526"/>
      <c r="O156" s="1526"/>
      <c r="P156" s="1526"/>
      <c r="Q156" s="1526"/>
      <c r="R156" s="1526"/>
      <c r="S156" s="1526"/>
      <c r="T156" s="1526"/>
      <c r="U156" s="1526"/>
      <c r="V156" s="1526"/>
      <c r="W156" s="1526"/>
      <c r="X156" s="1526"/>
    </row>
    <row r="157" spans="1:24" s="74" customFormat="1" ht="36" customHeight="1">
      <c r="A157" s="1522" t="s">
        <v>103</v>
      </c>
      <c r="B157" s="1522"/>
      <c r="C157" s="1532" t="s">
        <v>149</v>
      </c>
      <c r="D157" s="1533"/>
      <c r="E157" s="1533"/>
      <c r="F157" s="1533"/>
      <c r="G157" s="1533"/>
      <c r="H157" s="1533"/>
      <c r="I157" s="1533"/>
      <c r="J157" s="1533"/>
      <c r="K157" s="1533"/>
      <c r="L157" s="1533"/>
      <c r="M157" s="1533"/>
      <c r="N157" s="1533"/>
      <c r="O157" s="1533"/>
      <c r="P157" s="1533"/>
      <c r="Q157" s="1533"/>
      <c r="R157" s="1533"/>
      <c r="S157" s="1533"/>
      <c r="T157" s="1533"/>
      <c r="U157" s="1533"/>
      <c r="V157" s="1533"/>
      <c r="W157" s="1533"/>
      <c r="X157" s="1533"/>
    </row>
    <row r="158" spans="1:24" s="74" customFormat="1" ht="36" customHeight="1">
      <c r="A158" s="1522"/>
      <c r="B158" s="1522"/>
      <c r="C158" s="1527" t="s">
        <v>903</v>
      </c>
      <c r="D158" s="1528"/>
      <c r="E158" s="1528"/>
      <c r="F158" s="1528"/>
      <c r="G158" s="1528"/>
      <c r="H158" s="1528"/>
      <c r="I158" s="1528"/>
      <c r="J158" s="1528"/>
      <c r="K158" s="1528"/>
      <c r="L158" s="1528"/>
      <c r="M158" s="1528"/>
      <c r="N158" s="1528"/>
      <c r="O158" s="1528"/>
      <c r="P158" s="1528"/>
      <c r="Q158" s="1528"/>
      <c r="R158" s="1528"/>
      <c r="S158" s="1528"/>
      <c r="T158" s="1528"/>
      <c r="U158" s="1528"/>
      <c r="V158" s="1528"/>
      <c r="W158" s="1528"/>
      <c r="X158" s="1528"/>
    </row>
    <row r="159" spans="1:24" s="74" customFormat="1" ht="36" customHeight="1">
      <c r="A159" s="1522"/>
      <c r="B159" s="1522"/>
      <c r="C159" s="1532" t="s">
        <v>380</v>
      </c>
      <c r="D159" s="1533"/>
      <c r="E159" s="1533"/>
      <c r="F159" s="1533"/>
      <c r="G159" s="1533"/>
      <c r="H159" s="1533"/>
      <c r="I159" s="1533"/>
      <c r="J159" s="1533"/>
      <c r="K159" s="1533"/>
      <c r="L159" s="1533"/>
      <c r="M159" s="1533"/>
      <c r="N159" s="1533"/>
      <c r="O159" s="1533"/>
      <c r="P159" s="1533"/>
      <c r="Q159" s="1533"/>
      <c r="R159" s="1533"/>
      <c r="S159" s="1533"/>
      <c r="T159" s="1533"/>
      <c r="U159" s="1533"/>
      <c r="V159" s="1533"/>
      <c r="W159" s="1533"/>
      <c r="X159" s="1533"/>
    </row>
    <row r="160" spans="1:24" s="74" customFormat="1" ht="36" customHeight="1">
      <c r="A160" s="1522"/>
      <c r="B160" s="1522"/>
      <c r="C160" s="1532" t="s">
        <v>381</v>
      </c>
      <c r="D160" s="1533"/>
      <c r="E160" s="1533"/>
      <c r="F160" s="1533"/>
      <c r="G160" s="1533"/>
      <c r="H160" s="1533"/>
      <c r="I160" s="1533"/>
      <c r="J160" s="1533"/>
      <c r="K160" s="1533"/>
      <c r="L160" s="1533"/>
      <c r="M160" s="1533"/>
      <c r="N160" s="1533"/>
      <c r="O160" s="1533"/>
      <c r="P160" s="1533"/>
      <c r="Q160" s="1533"/>
      <c r="R160" s="1533"/>
      <c r="S160" s="1533"/>
      <c r="T160" s="1533"/>
      <c r="U160" s="1533"/>
      <c r="V160" s="1533"/>
      <c r="W160" s="1533"/>
      <c r="X160" s="1533"/>
    </row>
    <row r="161" spans="1:24" s="74" customFormat="1" ht="36" customHeight="1">
      <c r="A161" s="1522"/>
      <c r="B161" s="1522"/>
      <c r="C161" s="1532" t="s">
        <v>382</v>
      </c>
      <c r="D161" s="1533"/>
      <c r="E161" s="1533"/>
      <c r="F161" s="1533"/>
      <c r="G161" s="1533"/>
      <c r="H161" s="1533"/>
      <c r="I161" s="1533"/>
      <c r="J161" s="1533"/>
      <c r="K161" s="1533"/>
      <c r="L161" s="1533"/>
      <c r="M161" s="1533"/>
      <c r="N161" s="1533"/>
      <c r="O161" s="1533"/>
      <c r="P161" s="1533"/>
      <c r="Q161" s="1533"/>
      <c r="R161" s="1533"/>
      <c r="S161" s="1533"/>
      <c r="T161" s="1533"/>
      <c r="U161" s="1533"/>
      <c r="V161" s="1533"/>
      <c r="W161" s="1533"/>
      <c r="X161" s="1533"/>
    </row>
    <row r="162" spans="1:24" s="74" customFormat="1" ht="36" customHeight="1">
      <c r="A162" s="1522"/>
      <c r="B162" s="1522"/>
      <c r="C162" s="1532" t="s">
        <v>904</v>
      </c>
      <c r="D162" s="1533"/>
      <c r="E162" s="1533"/>
      <c r="F162" s="1533"/>
      <c r="G162" s="1533"/>
      <c r="H162" s="1533"/>
      <c r="I162" s="1533"/>
      <c r="J162" s="1533"/>
      <c r="K162" s="1533"/>
      <c r="L162" s="1533"/>
      <c r="M162" s="1533"/>
      <c r="N162" s="1533"/>
      <c r="O162" s="1533"/>
      <c r="P162" s="1533"/>
      <c r="Q162" s="1533"/>
      <c r="R162" s="1533"/>
      <c r="S162" s="1533"/>
      <c r="T162" s="1533"/>
      <c r="U162" s="1533"/>
      <c r="V162" s="1533"/>
      <c r="W162" s="1533"/>
      <c r="X162" s="1533"/>
    </row>
    <row r="163" spans="1:24" s="74" customFormat="1" ht="39.6" customHeight="1">
      <c r="A163" s="1522"/>
      <c r="B163" s="1522"/>
      <c r="C163" s="1532" t="s">
        <v>905</v>
      </c>
      <c r="D163" s="1533"/>
      <c r="E163" s="1533"/>
      <c r="F163" s="1533"/>
      <c r="G163" s="1533"/>
      <c r="H163" s="1533"/>
      <c r="I163" s="1533"/>
      <c r="J163" s="1533"/>
      <c r="K163" s="1533"/>
      <c r="L163" s="1533"/>
      <c r="M163" s="1533"/>
      <c r="N163" s="1533"/>
      <c r="O163" s="1533"/>
      <c r="P163" s="1533"/>
      <c r="Q163" s="1533"/>
      <c r="R163" s="1533"/>
      <c r="S163" s="1533"/>
      <c r="T163" s="1533"/>
      <c r="U163" s="1533"/>
      <c r="V163" s="1533"/>
      <c r="W163" s="1533"/>
      <c r="X163" s="1533"/>
    </row>
    <row r="164" spans="1:24" s="74" customFormat="1" ht="36" customHeight="1">
      <c r="A164" s="1522"/>
      <c r="B164" s="1522"/>
      <c r="C164" s="1532" t="s">
        <v>906</v>
      </c>
      <c r="D164" s="1533"/>
      <c r="E164" s="1533"/>
      <c r="F164" s="1533"/>
      <c r="G164" s="1533"/>
      <c r="H164" s="1533"/>
      <c r="I164" s="1533"/>
      <c r="J164" s="1533"/>
      <c r="K164" s="1533"/>
      <c r="L164" s="1533"/>
      <c r="M164" s="1533"/>
      <c r="N164" s="1533"/>
      <c r="O164" s="1533"/>
      <c r="P164" s="1533"/>
      <c r="Q164" s="1533"/>
      <c r="R164" s="1533"/>
      <c r="S164" s="1533"/>
      <c r="T164" s="1533"/>
      <c r="U164" s="1533"/>
      <c r="V164" s="1533"/>
      <c r="W164" s="1533"/>
      <c r="X164" s="1533"/>
    </row>
    <row r="165" spans="1:24" s="74" customFormat="1" ht="36" customHeight="1">
      <c r="A165" s="1522"/>
      <c r="B165" s="1522"/>
      <c r="C165" s="1527" t="s">
        <v>907</v>
      </c>
      <c r="D165" s="1528"/>
      <c r="E165" s="1528"/>
      <c r="F165" s="1528"/>
      <c r="G165" s="1528"/>
      <c r="H165" s="1528"/>
      <c r="I165" s="1528"/>
      <c r="J165" s="1528"/>
      <c r="K165" s="1528"/>
      <c r="L165" s="1528"/>
      <c r="M165" s="1528"/>
      <c r="N165" s="1528"/>
      <c r="O165" s="1528"/>
      <c r="P165" s="1528"/>
      <c r="Q165" s="1528"/>
      <c r="R165" s="1528"/>
      <c r="S165" s="1528"/>
      <c r="T165" s="1528"/>
      <c r="U165" s="1528"/>
      <c r="V165" s="1528"/>
      <c r="W165" s="1528"/>
      <c r="X165" s="1528"/>
    </row>
    <row r="166" spans="1:24" s="74" customFormat="1" ht="18" customHeight="1">
      <c r="A166" s="139"/>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row>
    <row r="167" spans="1:24" s="74" customFormat="1" ht="18" customHeight="1">
      <c r="A167" s="139" t="s">
        <v>150</v>
      </c>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row>
    <row r="168" spans="1:24" s="74" customFormat="1" ht="18" customHeight="1">
      <c r="A168" s="1525" t="s">
        <v>148</v>
      </c>
      <c r="B168" s="1525"/>
      <c r="C168" s="1525"/>
      <c r="D168" s="1525"/>
      <c r="E168" s="1525"/>
      <c r="F168" s="1525"/>
      <c r="G168" s="1525"/>
      <c r="H168" s="1525"/>
      <c r="I168" s="1525"/>
      <c r="J168" s="1525"/>
      <c r="K168" s="1525"/>
      <c r="L168" s="1525"/>
      <c r="M168" s="1525"/>
      <c r="N168" s="1525"/>
      <c r="O168" s="1525"/>
      <c r="P168" s="1525"/>
      <c r="Q168" s="1525"/>
      <c r="R168" s="1525"/>
      <c r="S168" s="1525"/>
      <c r="T168" s="1525"/>
      <c r="U168" s="1525"/>
      <c r="V168" s="1525"/>
      <c r="W168" s="1525"/>
      <c r="X168" s="1525"/>
    </row>
    <row r="169" spans="1:24" s="74" customFormat="1" ht="18" customHeight="1">
      <c r="A169" s="1529" t="s">
        <v>151</v>
      </c>
      <c r="B169" s="1529"/>
      <c r="C169" s="1529"/>
      <c r="D169" s="1534" t="s">
        <v>344</v>
      </c>
      <c r="E169" s="1535"/>
      <c r="F169" s="1535"/>
      <c r="G169" s="159"/>
      <c r="H169" s="1581" t="s">
        <v>103</v>
      </c>
      <c r="I169" s="1522"/>
      <c r="J169" s="1534" t="s">
        <v>345</v>
      </c>
      <c r="K169" s="1535"/>
      <c r="L169" s="1535"/>
      <c r="M169" s="1535"/>
      <c r="N169" s="1581" t="s">
        <v>103</v>
      </c>
      <c r="O169" s="1522"/>
      <c r="P169" s="1534" t="s">
        <v>2434</v>
      </c>
      <c r="Q169" s="1535"/>
      <c r="R169" s="1535"/>
      <c r="S169" s="1537"/>
      <c r="T169" s="1537"/>
      <c r="U169" s="1537"/>
      <c r="V169" s="1537"/>
      <c r="W169" s="1537"/>
      <c r="X169" s="948" t="s">
        <v>348</v>
      </c>
    </row>
    <row r="170" spans="1:24" s="74" customFormat="1" ht="18" customHeight="1">
      <c r="A170" s="1529" t="s">
        <v>152</v>
      </c>
      <c r="B170" s="1529"/>
      <c r="C170" s="1529"/>
      <c r="D170" s="1534" t="s">
        <v>346</v>
      </c>
      <c r="E170" s="1535"/>
      <c r="F170" s="1535"/>
      <c r="G170" s="159"/>
      <c r="H170" s="1581" t="s">
        <v>103</v>
      </c>
      <c r="I170" s="1522"/>
      <c r="J170" s="1534" t="s">
        <v>345</v>
      </c>
      <c r="K170" s="1535"/>
      <c r="L170" s="1535"/>
      <c r="M170" s="1535"/>
      <c r="N170" s="1581"/>
      <c r="O170" s="1522"/>
      <c r="P170" s="1534" t="s">
        <v>2434</v>
      </c>
      <c r="Q170" s="1535"/>
      <c r="R170" s="1535"/>
      <c r="S170" s="1537"/>
      <c r="T170" s="1537"/>
      <c r="U170" s="1537"/>
      <c r="V170" s="1537"/>
      <c r="W170" s="1537"/>
      <c r="X170" s="948" t="s">
        <v>348</v>
      </c>
    </row>
    <row r="171" spans="1:24" s="74" customFormat="1" ht="18" customHeight="1">
      <c r="A171" s="1529" t="s">
        <v>153</v>
      </c>
      <c r="B171" s="1529"/>
      <c r="C171" s="1529"/>
      <c r="D171" s="1530" t="s">
        <v>354</v>
      </c>
      <c r="E171" s="1530"/>
      <c r="F171" s="1530"/>
      <c r="G171" s="1530"/>
      <c r="H171" s="1530"/>
      <c r="I171" s="1530"/>
      <c r="J171" s="1530"/>
      <c r="K171" s="1530"/>
      <c r="L171" s="1530"/>
      <c r="M171" s="1530"/>
      <c r="N171" s="1530"/>
      <c r="O171" s="1530"/>
      <c r="P171" s="1530"/>
      <c r="Q171" s="1530"/>
      <c r="R171" s="1530"/>
      <c r="S171" s="1530"/>
      <c r="T171" s="1530"/>
      <c r="U171" s="1530"/>
      <c r="V171" s="1530"/>
      <c r="W171" s="1530"/>
      <c r="X171" s="1530"/>
    </row>
    <row r="172" spans="1:24" s="74" customFormat="1" ht="18" customHeight="1">
      <c r="A172" s="139"/>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row>
    <row r="173" spans="1:24" s="74" customFormat="1" ht="18" customHeight="1">
      <c r="A173" s="139"/>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row>
    <row r="174" spans="1:24" s="74" customFormat="1" ht="18" customHeight="1">
      <c r="A174" s="139" t="s">
        <v>154</v>
      </c>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row>
    <row r="175" spans="1:24" s="74" customFormat="1" ht="18" customHeight="1">
      <c r="A175" s="139"/>
      <c r="B175" s="138" t="s">
        <v>155</v>
      </c>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row>
    <row r="176" spans="1:24" s="74" customFormat="1" ht="18" customHeight="1">
      <c r="A176" s="1531" t="s">
        <v>102</v>
      </c>
      <c r="B176" s="1531"/>
      <c r="C176" s="1526" t="s">
        <v>148</v>
      </c>
      <c r="D176" s="1526"/>
      <c r="E176" s="1526"/>
      <c r="F176" s="1526"/>
      <c r="G176" s="1526"/>
      <c r="H176" s="1526"/>
      <c r="I176" s="1526"/>
      <c r="J176" s="1526"/>
      <c r="K176" s="1526"/>
      <c r="L176" s="1526"/>
      <c r="M176" s="1526"/>
      <c r="N176" s="1526"/>
      <c r="O176" s="1526"/>
      <c r="P176" s="1526"/>
      <c r="Q176" s="1526"/>
      <c r="R176" s="1526"/>
      <c r="S176" s="1526"/>
      <c r="T176" s="1526"/>
      <c r="U176" s="1526"/>
      <c r="V176" s="1526"/>
      <c r="W176" s="1526"/>
      <c r="X176" s="1526"/>
    </row>
    <row r="177" spans="1:24" s="74" customFormat="1" ht="36" customHeight="1">
      <c r="A177" s="1522" t="s">
        <v>103</v>
      </c>
      <c r="B177" s="1522"/>
      <c r="C177" s="1532" t="s">
        <v>156</v>
      </c>
      <c r="D177" s="1533"/>
      <c r="E177" s="1533"/>
      <c r="F177" s="1533"/>
      <c r="G177" s="1533"/>
      <c r="H177" s="1533"/>
      <c r="I177" s="1533"/>
      <c r="J177" s="1533"/>
      <c r="K177" s="1533"/>
      <c r="L177" s="1533"/>
      <c r="M177" s="1533"/>
      <c r="N177" s="1533"/>
      <c r="O177" s="1533"/>
      <c r="P177" s="1533"/>
      <c r="Q177" s="1533"/>
      <c r="R177" s="1533"/>
      <c r="S177" s="1533"/>
      <c r="T177" s="1533"/>
      <c r="U177" s="1533"/>
      <c r="V177" s="1533"/>
      <c r="W177" s="1533"/>
      <c r="X177" s="1533"/>
    </row>
    <row r="178" spans="1:24" s="74" customFormat="1" ht="36" customHeight="1">
      <c r="A178" s="1522"/>
      <c r="B178" s="1522"/>
      <c r="C178" s="1527" t="s">
        <v>383</v>
      </c>
      <c r="D178" s="1528"/>
      <c r="E178" s="1528"/>
      <c r="F178" s="1528"/>
      <c r="G178" s="1528"/>
      <c r="H178" s="1528"/>
      <c r="I178" s="1528"/>
      <c r="J178" s="1528"/>
      <c r="K178" s="1528"/>
      <c r="L178" s="1528"/>
      <c r="M178" s="1528"/>
      <c r="N178" s="1528"/>
      <c r="O178" s="1528"/>
      <c r="P178" s="1528"/>
      <c r="Q178" s="1528"/>
      <c r="R178" s="1528"/>
      <c r="S178" s="1528"/>
      <c r="T178" s="1528"/>
      <c r="U178" s="1528"/>
      <c r="V178" s="1528"/>
      <c r="W178" s="1528"/>
      <c r="X178" s="1528"/>
    </row>
    <row r="179" spans="1:24" s="74" customFormat="1" ht="36" customHeight="1">
      <c r="A179" s="1522"/>
      <c r="B179" s="1522"/>
      <c r="C179" s="1527" t="s">
        <v>385</v>
      </c>
      <c r="D179" s="1528"/>
      <c r="E179" s="1528"/>
      <c r="F179" s="1528"/>
      <c r="G179" s="1528"/>
      <c r="H179" s="1528"/>
      <c r="I179" s="1528"/>
      <c r="J179" s="1528"/>
      <c r="K179" s="1528"/>
      <c r="L179" s="1528"/>
      <c r="M179" s="1528"/>
      <c r="N179" s="1528"/>
      <c r="O179" s="1528"/>
      <c r="P179" s="1528"/>
      <c r="Q179" s="1528"/>
      <c r="R179" s="1528"/>
      <c r="S179" s="1528"/>
      <c r="T179" s="1528"/>
      <c r="U179" s="1528"/>
      <c r="V179" s="1528"/>
      <c r="W179" s="1528"/>
      <c r="X179" s="1528"/>
    </row>
    <row r="180" spans="1:24" s="74" customFormat="1" ht="36" customHeight="1">
      <c r="A180" s="1522" t="s">
        <v>103</v>
      </c>
      <c r="B180" s="1522"/>
      <c r="C180" s="1527" t="s">
        <v>386</v>
      </c>
      <c r="D180" s="1528"/>
      <c r="E180" s="1528"/>
      <c r="F180" s="1528"/>
      <c r="G180" s="1528"/>
      <c r="H180" s="1528"/>
      <c r="I180" s="1528"/>
      <c r="J180" s="1528"/>
      <c r="K180" s="1528"/>
      <c r="L180" s="1528"/>
      <c r="M180" s="1528"/>
      <c r="N180" s="1528"/>
      <c r="O180" s="1528"/>
      <c r="P180" s="1528"/>
      <c r="Q180" s="1528"/>
      <c r="R180" s="1528"/>
      <c r="S180" s="1528"/>
      <c r="T180" s="1528"/>
      <c r="U180" s="1528"/>
      <c r="V180" s="1528"/>
      <c r="W180" s="1528"/>
      <c r="X180" s="1528"/>
    </row>
    <row r="181" spans="1:24" s="74" customFormat="1" ht="36" customHeight="1">
      <c r="A181" s="1522"/>
      <c r="B181" s="1522"/>
      <c r="C181" s="1527" t="s">
        <v>387</v>
      </c>
      <c r="D181" s="1528"/>
      <c r="E181" s="1528"/>
      <c r="F181" s="1528"/>
      <c r="G181" s="1528"/>
      <c r="H181" s="1528"/>
      <c r="I181" s="1528"/>
      <c r="J181" s="1528"/>
      <c r="K181" s="1528"/>
      <c r="L181" s="1528"/>
      <c r="M181" s="1528"/>
      <c r="N181" s="1528"/>
      <c r="O181" s="1528"/>
      <c r="P181" s="1528"/>
      <c r="Q181" s="1528"/>
      <c r="R181" s="1528"/>
      <c r="S181" s="1528"/>
      <c r="T181" s="1528"/>
      <c r="U181" s="1528"/>
      <c r="V181" s="1528"/>
      <c r="W181" s="1528"/>
      <c r="X181" s="1528"/>
    </row>
    <row r="182" spans="1:24" s="74" customFormat="1" ht="36" customHeight="1">
      <c r="A182" s="1522"/>
      <c r="B182" s="1522"/>
      <c r="C182" s="1527" t="s">
        <v>388</v>
      </c>
      <c r="D182" s="1528"/>
      <c r="E182" s="1528"/>
      <c r="F182" s="1528"/>
      <c r="G182" s="1528"/>
      <c r="H182" s="1528"/>
      <c r="I182" s="1528"/>
      <c r="J182" s="1528"/>
      <c r="K182" s="1528"/>
      <c r="L182" s="1528"/>
      <c r="M182" s="1528"/>
      <c r="N182" s="1528"/>
      <c r="O182" s="1528"/>
      <c r="P182" s="1528"/>
      <c r="Q182" s="1528"/>
      <c r="R182" s="1528"/>
      <c r="S182" s="1528"/>
      <c r="T182" s="1528"/>
      <c r="U182" s="1528"/>
      <c r="V182" s="1528"/>
      <c r="W182" s="1528"/>
      <c r="X182" s="1528"/>
    </row>
    <row r="183" spans="1:24" s="74" customFormat="1" ht="36" customHeight="1">
      <c r="A183" s="1522" t="s">
        <v>103</v>
      </c>
      <c r="B183" s="1522"/>
      <c r="C183" s="1527" t="s">
        <v>389</v>
      </c>
      <c r="D183" s="1528"/>
      <c r="E183" s="1528"/>
      <c r="F183" s="1528"/>
      <c r="G183" s="1528"/>
      <c r="H183" s="1528"/>
      <c r="I183" s="1528"/>
      <c r="J183" s="1528"/>
      <c r="K183" s="1528"/>
      <c r="L183" s="1528"/>
      <c r="M183" s="1528"/>
      <c r="N183" s="1528"/>
      <c r="O183" s="1528"/>
      <c r="P183" s="1528"/>
      <c r="Q183" s="1528"/>
      <c r="R183" s="1528"/>
      <c r="S183" s="1528"/>
      <c r="T183" s="1528"/>
      <c r="U183" s="1528"/>
      <c r="V183" s="1528"/>
      <c r="W183" s="1528"/>
      <c r="X183" s="1528"/>
    </row>
    <row r="184" spans="1:24" s="74" customFormat="1" ht="36" customHeight="1">
      <c r="A184" s="1522"/>
      <c r="B184" s="1522"/>
      <c r="C184" s="1527" t="s">
        <v>390</v>
      </c>
      <c r="D184" s="1528"/>
      <c r="E184" s="1528"/>
      <c r="F184" s="1528"/>
      <c r="G184" s="1528"/>
      <c r="H184" s="1528"/>
      <c r="I184" s="1528"/>
      <c r="J184" s="1528"/>
      <c r="K184" s="1528"/>
      <c r="L184" s="1528"/>
      <c r="M184" s="1528"/>
      <c r="N184" s="1528"/>
      <c r="O184" s="1528"/>
      <c r="P184" s="1528"/>
      <c r="Q184" s="1528"/>
      <c r="R184" s="1528"/>
      <c r="S184" s="1528"/>
      <c r="T184" s="1528"/>
      <c r="U184" s="1528"/>
      <c r="V184" s="1528"/>
      <c r="W184" s="1528"/>
      <c r="X184" s="1528"/>
    </row>
    <row r="185" spans="1:24" s="74" customFormat="1" ht="36" customHeight="1">
      <c r="A185" s="1522" t="s">
        <v>103</v>
      </c>
      <c r="B185" s="1522"/>
      <c r="C185" s="1527" t="s">
        <v>384</v>
      </c>
      <c r="D185" s="1528"/>
      <c r="E185" s="1528"/>
      <c r="F185" s="1528"/>
      <c r="G185" s="1528"/>
      <c r="H185" s="1528"/>
      <c r="I185" s="1528"/>
      <c r="J185" s="1528"/>
      <c r="K185" s="1528"/>
      <c r="L185" s="1528"/>
      <c r="M185" s="1528"/>
      <c r="N185" s="1528"/>
      <c r="O185" s="1528"/>
      <c r="P185" s="1528"/>
      <c r="Q185" s="1528"/>
      <c r="R185" s="1528"/>
      <c r="S185" s="1528"/>
      <c r="T185" s="1528"/>
      <c r="U185" s="1528"/>
      <c r="V185" s="1528"/>
      <c r="W185" s="1528"/>
      <c r="X185" s="1528"/>
    </row>
    <row r="186" spans="1:24" s="74" customFormat="1" ht="36" customHeight="1">
      <c r="A186" s="1522"/>
      <c r="B186" s="1522"/>
      <c r="C186" s="1579" t="s">
        <v>157</v>
      </c>
      <c r="D186" s="1580"/>
      <c r="E186" s="1580"/>
      <c r="F186" s="1580"/>
      <c r="G186" s="1580"/>
      <c r="H186" s="1580"/>
      <c r="I186" s="1580"/>
      <c r="J186" s="1580"/>
      <c r="K186" s="1580"/>
      <c r="L186" s="1580"/>
      <c r="M186" s="1580"/>
      <c r="N186" s="1580"/>
      <c r="O186" s="1580"/>
      <c r="P186" s="1580"/>
      <c r="Q186" s="1580"/>
      <c r="R186" s="1580"/>
      <c r="S186" s="1580"/>
      <c r="T186" s="1580"/>
      <c r="U186" s="1580"/>
      <c r="V186" s="1580"/>
      <c r="W186" s="1580"/>
      <c r="X186" s="1580"/>
    </row>
    <row r="187" spans="1:24" s="78" customFormat="1" ht="19.899999999999999" customHeight="1">
      <c r="A187" s="1541" t="s">
        <v>2456</v>
      </c>
      <c r="B187" s="1541"/>
      <c r="C187" s="1567"/>
      <c r="D187" s="1567"/>
      <c r="E187" s="1567"/>
      <c r="F187" s="1567"/>
      <c r="G187" s="1567"/>
      <c r="H187" s="1567"/>
      <c r="I187" s="1567"/>
      <c r="J187" s="1567"/>
      <c r="K187" s="1567"/>
      <c r="L187" s="1567"/>
      <c r="M187" s="1567"/>
      <c r="N187" s="1567"/>
      <c r="O187" s="1567"/>
      <c r="P187" s="1567"/>
      <c r="Q187" s="1567"/>
      <c r="R187" s="1567"/>
      <c r="S187" s="1567"/>
      <c r="T187" s="1567"/>
      <c r="U187" s="1567"/>
      <c r="V187" s="1567"/>
      <c r="W187" s="1567"/>
      <c r="X187" s="1567"/>
    </row>
    <row r="188" spans="1:24" s="74" customFormat="1" ht="19.899999999999999" customHeight="1">
      <c r="A188" s="1541" t="s">
        <v>2457</v>
      </c>
      <c r="B188" s="1541"/>
      <c r="C188" s="1541"/>
      <c r="D188" s="1541"/>
      <c r="E188" s="1541"/>
      <c r="F188" s="1541"/>
      <c r="G188" s="1541"/>
      <c r="H188" s="1541"/>
      <c r="I188" s="1541"/>
      <c r="J188" s="1541"/>
      <c r="K188" s="1541"/>
      <c r="L188" s="1541"/>
      <c r="M188" s="1541"/>
      <c r="N188" s="1541"/>
      <c r="O188" s="1541"/>
      <c r="P188" s="1541"/>
      <c r="Q188" s="1541"/>
      <c r="R188" s="1541"/>
      <c r="S188" s="1541"/>
      <c r="T188" s="1541"/>
      <c r="U188" s="1541"/>
      <c r="V188" s="1541"/>
      <c r="W188" s="1541"/>
      <c r="X188" s="1541"/>
    </row>
    <row r="189" spans="1:24" s="74" customFormat="1" ht="18" customHeight="1">
      <c r="A189" s="160"/>
      <c r="B189" s="161" t="s">
        <v>54</v>
      </c>
      <c r="C189" s="155" t="s">
        <v>2458</v>
      </c>
      <c r="D189" s="155"/>
      <c r="E189" s="155"/>
      <c r="F189" s="155"/>
      <c r="G189" s="155"/>
      <c r="H189" s="155"/>
      <c r="I189" s="155"/>
      <c r="J189" s="155"/>
      <c r="K189" s="155"/>
      <c r="L189" s="155"/>
      <c r="M189" s="155"/>
      <c r="N189" s="155"/>
      <c r="O189" s="155"/>
      <c r="P189" s="155"/>
      <c r="Q189" s="155"/>
      <c r="R189" s="155"/>
      <c r="S189" s="155"/>
      <c r="T189" s="155"/>
      <c r="U189" s="155"/>
      <c r="V189" s="155"/>
      <c r="W189" s="155"/>
      <c r="X189" s="155"/>
    </row>
    <row r="190" spans="1:24" s="76" customFormat="1" ht="17.45" customHeight="1">
      <c r="A190" s="162"/>
      <c r="B190" s="163" t="s">
        <v>54</v>
      </c>
      <c r="C190" s="1568" t="s">
        <v>158</v>
      </c>
      <c r="D190" s="1568"/>
      <c r="E190" s="1568"/>
      <c r="F190" s="1568"/>
      <c r="G190" s="1568"/>
      <c r="H190" s="1568"/>
      <c r="I190" s="1568"/>
      <c r="J190" s="1568"/>
      <c r="K190" s="1568"/>
      <c r="L190" s="1568"/>
      <c r="M190" s="1568"/>
      <c r="N190" s="1568"/>
      <c r="O190" s="1568"/>
      <c r="P190" s="1568"/>
      <c r="Q190" s="1568"/>
      <c r="R190" s="1568"/>
      <c r="S190" s="1568"/>
      <c r="T190" s="1568"/>
      <c r="U190" s="1568"/>
      <c r="V190" s="1568"/>
      <c r="W190" s="1568"/>
      <c r="X190" s="1568"/>
    </row>
    <row r="191" spans="1:24" s="74" customFormat="1" ht="18" customHeight="1">
      <c r="A191" s="139"/>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row>
    <row r="192" spans="1:24" s="74" customFormat="1" ht="18" customHeight="1">
      <c r="A192" s="139"/>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row>
    <row r="193" spans="1:24" s="79" customFormat="1" ht="36" customHeight="1">
      <c r="A193" s="1569" t="s">
        <v>409</v>
      </c>
      <c r="B193" s="1569"/>
      <c r="C193" s="1569"/>
      <c r="D193" s="1569"/>
      <c r="E193" s="1569"/>
      <c r="F193" s="1569"/>
      <c r="G193" s="1569"/>
      <c r="H193" s="1569"/>
      <c r="I193" s="1569"/>
      <c r="J193" s="1569"/>
      <c r="K193" s="1569"/>
      <c r="L193" s="1569"/>
      <c r="M193" s="1569"/>
      <c r="N193" s="1569"/>
      <c r="O193" s="1569"/>
      <c r="P193" s="1569"/>
      <c r="Q193" s="1569"/>
      <c r="R193" s="1569"/>
      <c r="S193" s="1569"/>
      <c r="T193" s="1569"/>
      <c r="U193" s="1569"/>
      <c r="V193" s="1569"/>
      <c r="W193" s="1569"/>
      <c r="X193" s="1569"/>
    </row>
    <row r="194" spans="1:24" s="74" customFormat="1" ht="18" customHeight="1">
      <c r="A194" s="139"/>
      <c r="B194" s="1570" t="s">
        <v>159</v>
      </c>
      <c r="C194" s="1571"/>
      <c r="D194" s="1571"/>
      <c r="E194" s="1571"/>
      <c r="F194" s="1571"/>
      <c r="G194" s="1571"/>
      <c r="H194" s="1571"/>
      <c r="I194" s="1571"/>
      <c r="J194" s="1571"/>
      <c r="K194" s="1571"/>
      <c r="L194" s="1571"/>
      <c r="M194" s="1571"/>
      <c r="N194" s="1571"/>
      <c r="O194" s="1571"/>
      <c r="P194" s="1571"/>
      <c r="Q194" s="1571"/>
      <c r="R194" s="1571"/>
      <c r="S194" s="1571"/>
      <c r="T194" s="1571"/>
      <c r="U194" s="1571"/>
      <c r="V194" s="1571"/>
      <c r="W194" s="1572"/>
      <c r="X194" s="138"/>
    </row>
    <row r="195" spans="1:24" s="74" customFormat="1" ht="18" customHeight="1">
      <c r="A195" s="139"/>
      <c r="B195" s="1573"/>
      <c r="C195" s="1574"/>
      <c r="D195" s="1574"/>
      <c r="E195" s="1574"/>
      <c r="F195" s="1574"/>
      <c r="G195" s="1574"/>
      <c r="H195" s="1574"/>
      <c r="I195" s="1574"/>
      <c r="J195" s="1574"/>
      <c r="K195" s="1574"/>
      <c r="L195" s="1574"/>
      <c r="M195" s="1574"/>
      <c r="N195" s="1574"/>
      <c r="O195" s="1574"/>
      <c r="P195" s="1574"/>
      <c r="Q195" s="1574"/>
      <c r="R195" s="1574"/>
      <c r="S195" s="1574"/>
      <c r="T195" s="1574"/>
      <c r="U195" s="1574"/>
      <c r="V195" s="1574"/>
      <c r="W195" s="1575"/>
      <c r="X195" s="138"/>
    </row>
    <row r="196" spans="1:24" s="74" customFormat="1" ht="115.35" customHeight="1">
      <c r="A196" s="139"/>
      <c r="B196" s="1573"/>
      <c r="C196" s="1574"/>
      <c r="D196" s="1574"/>
      <c r="E196" s="1574"/>
      <c r="F196" s="1574"/>
      <c r="G196" s="1574"/>
      <c r="H196" s="1574"/>
      <c r="I196" s="1574"/>
      <c r="J196" s="1574"/>
      <c r="K196" s="1574"/>
      <c r="L196" s="1574"/>
      <c r="M196" s="1574"/>
      <c r="N196" s="1574"/>
      <c r="O196" s="1574"/>
      <c r="P196" s="1574"/>
      <c r="Q196" s="1574"/>
      <c r="R196" s="1574"/>
      <c r="S196" s="1574"/>
      <c r="T196" s="1574"/>
      <c r="U196" s="1574"/>
      <c r="V196" s="1574"/>
      <c r="W196" s="1575"/>
      <c r="X196" s="138"/>
    </row>
    <row r="197" spans="1:24" s="74" customFormat="1" ht="157.5" customHeight="1">
      <c r="A197" s="139"/>
      <c r="B197" s="1576"/>
      <c r="C197" s="1577"/>
      <c r="D197" s="1577"/>
      <c r="E197" s="1577"/>
      <c r="F197" s="1577"/>
      <c r="G197" s="1577"/>
      <c r="H197" s="1577"/>
      <c r="I197" s="1577"/>
      <c r="J197" s="1577"/>
      <c r="K197" s="1577"/>
      <c r="L197" s="1577"/>
      <c r="M197" s="1577"/>
      <c r="N197" s="1577"/>
      <c r="O197" s="1577"/>
      <c r="P197" s="1577"/>
      <c r="Q197" s="1577"/>
      <c r="R197" s="1577"/>
      <c r="S197" s="1577"/>
      <c r="T197" s="1577"/>
      <c r="U197" s="1577"/>
      <c r="V197" s="1577"/>
      <c r="W197" s="1578"/>
      <c r="X197" s="138"/>
    </row>
    <row r="198" spans="1:24" s="74" customFormat="1" ht="18" customHeight="1">
      <c r="A198" s="139"/>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row>
    <row r="199" spans="1:24" s="74" customFormat="1" ht="18" customHeight="1">
      <c r="A199" s="139" t="s">
        <v>410</v>
      </c>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row>
    <row r="200" spans="1:24" s="74" customFormat="1" ht="18" customHeight="1">
      <c r="A200" s="1832" t="s">
        <v>2050</v>
      </c>
      <c r="B200" s="1832"/>
      <c r="C200" s="1832"/>
      <c r="D200" s="1832"/>
      <c r="E200" s="1832"/>
      <c r="F200" s="1832"/>
      <c r="G200" s="854"/>
      <c r="H200" s="1833" t="s">
        <v>2051</v>
      </c>
      <c r="I200" s="1833"/>
      <c r="J200" s="1833"/>
      <c r="K200" s="1832" t="s">
        <v>2052</v>
      </c>
      <c r="L200" s="1832"/>
      <c r="M200" s="1832"/>
      <c r="N200" s="1832"/>
      <c r="O200" s="1832"/>
      <c r="P200" s="854"/>
      <c r="Q200" s="854"/>
      <c r="R200" s="854"/>
      <c r="S200" s="854"/>
      <c r="T200" s="854"/>
      <c r="U200" s="854"/>
      <c r="V200" s="854"/>
      <c r="W200" s="854"/>
      <c r="X200" s="138"/>
    </row>
    <row r="201" spans="1:24" s="74" customFormat="1" ht="13.9" customHeight="1">
      <c r="A201" s="139"/>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row>
    <row r="202" spans="1:24" s="74" customFormat="1" ht="18" customHeight="1">
      <c r="A202" s="139" t="s">
        <v>160</v>
      </c>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row>
    <row r="203" spans="1:24" s="74" customFormat="1" ht="10.15" customHeight="1">
      <c r="A203" s="139"/>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row>
    <row r="204" spans="1:24" s="74" customFormat="1" ht="18" customHeight="1">
      <c r="A204" s="1525"/>
      <c r="B204" s="1525"/>
      <c r="C204" s="1526" t="s">
        <v>161</v>
      </c>
      <c r="D204" s="1526"/>
      <c r="E204" s="1526"/>
      <c r="F204" s="1526"/>
      <c r="G204" s="1526"/>
      <c r="H204" s="1526"/>
      <c r="I204" s="1526"/>
      <c r="J204" s="1616" t="s">
        <v>162</v>
      </c>
      <c r="K204" s="1616"/>
      <c r="L204" s="1616"/>
      <c r="M204" s="1616"/>
      <c r="N204" s="1616"/>
      <c r="O204" s="1616"/>
      <c r="P204" s="1616"/>
      <c r="Q204" s="154"/>
      <c r="R204" s="1699" t="s">
        <v>163</v>
      </c>
      <c r="S204" s="1734"/>
      <c r="T204" s="1734"/>
      <c r="U204" s="1734"/>
      <c r="V204" s="1734"/>
      <c r="W204" s="1734"/>
      <c r="X204" s="1735"/>
    </row>
    <row r="205" spans="1:24" s="74" customFormat="1" ht="20.25" customHeight="1">
      <c r="A205" s="1746" t="s">
        <v>164</v>
      </c>
      <c r="B205" s="1746"/>
      <c r="C205" s="1826" t="s">
        <v>165</v>
      </c>
      <c r="D205" s="1827"/>
      <c r="E205" s="1827"/>
      <c r="F205" s="1827"/>
      <c r="G205" s="1827"/>
      <c r="H205" s="1827"/>
      <c r="I205" s="1828"/>
      <c r="J205" s="1736" t="s">
        <v>908</v>
      </c>
      <c r="K205" s="1736"/>
      <c r="L205" s="1736"/>
      <c r="M205" s="1736"/>
      <c r="N205" s="1736"/>
      <c r="O205" s="1736"/>
      <c r="P205" s="1736"/>
      <c r="Q205" s="409"/>
      <c r="R205" s="1731">
        <v>300000</v>
      </c>
      <c r="S205" s="1732"/>
      <c r="T205" s="1732"/>
      <c r="U205" s="1732"/>
      <c r="V205" s="1732"/>
      <c r="W205" s="1732"/>
      <c r="X205" s="1733"/>
    </row>
    <row r="206" spans="1:24" s="74" customFormat="1" ht="20.25" customHeight="1">
      <c r="A206" s="1746"/>
      <c r="B206" s="1746"/>
      <c r="C206" s="1829"/>
      <c r="D206" s="1830"/>
      <c r="E206" s="1830"/>
      <c r="F206" s="1830"/>
      <c r="G206" s="1830"/>
      <c r="H206" s="1830"/>
      <c r="I206" s="1831"/>
      <c r="J206" s="1823" t="s">
        <v>909</v>
      </c>
      <c r="K206" s="1824"/>
      <c r="L206" s="1824"/>
      <c r="M206" s="1824"/>
      <c r="N206" s="1824"/>
      <c r="O206" s="1824"/>
      <c r="P206" s="1825"/>
      <c r="Q206" s="409"/>
      <c r="R206" s="1731">
        <v>30000</v>
      </c>
      <c r="S206" s="1732"/>
      <c r="T206" s="1732"/>
      <c r="U206" s="1732"/>
      <c r="V206" s="1732"/>
      <c r="W206" s="1732"/>
      <c r="X206" s="1733"/>
    </row>
    <row r="207" spans="1:24" s="74" customFormat="1" ht="20.25" customHeight="1">
      <c r="A207" s="1746"/>
      <c r="B207" s="1746"/>
      <c r="C207" s="1826" t="s">
        <v>166</v>
      </c>
      <c r="D207" s="1827"/>
      <c r="E207" s="1827"/>
      <c r="F207" s="1827"/>
      <c r="G207" s="1827"/>
      <c r="H207" s="1827"/>
      <c r="I207" s="1828"/>
      <c r="J207" s="1736" t="s">
        <v>910</v>
      </c>
      <c r="K207" s="1736"/>
      <c r="L207" s="1736"/>
      <c r="M207" s="1736"/>
      <c r="N207" s="1736"/>
      <c r="O207" s="1736"/>
      <c r="P207" s="1736"/>
      <c r="Q207" s="409"/>
      <c r="R207" s="1731">
        <v>20000</v>
      </c>
      <c r="S207" s="1732"/>
      <c r="T207" s="1732"/>
      <c r="U207" s="1732"/>
      <c r="V207" s="1732"/>
      <c r="W207" s="1732"/>
      <c r="X207" s="1733"/>
    </row>
    <row r="208" spans="1:24" s="74" customFormat="1" ht="20.25" customHeight="1">
      <c r="A208" s="1746"/>
      <c r="B208" s="1746"/>
      <c r="C208" s="1840"/>
      <c r="D208" s="1841"/>
      <c r="E208" s="1841"/>
      <c r="F208" s="1841"/>
      <c r="G208" s="1841"/>
      <c r="H208" s="1841"/>
      <c r="I208" s="1842"/>
      <c r="J208" s="1736" t="s">
        <v>911</v>
      </c>
      <c r="K208" s="1736"/>
      <c r="L208" s="1736"/>
      <c r="M208" s="1736"/>
      <c r="N208" s="1736"/>
      <c r="O208" s="1736"/>
      <c r="P208" s="1736"/>
      <c r="Q208" s="409"/>
      <c r="R208" s="1731">
        <v>100000</v>
      </c>
      <c r="S208" s="1732"/>
      <c r="T208" s="1732"/>
      <c r="U208" s="1732"/>
      <c r="V208" s="1732"/>
      <c r="W208" s="1732"/>
      <c r="X208" s="1733"/>
    </row>
    <row r="209" spans="1:24" s="74" customFormat="1" ht="20.25" customHeight="1">
      <c r="A209" s="1746"/>
      <c r="B209" s="1746"/>
      <c r="C209" s="1840"/>
      <c r="D209" s="1841"/>
      <c r="E209" s="1841"/>
      <c r="F209" s="1841"/>
      <c r="G209" s="1841"/>
      <c r="H209" s="1841"/>
      <c r="I209" s="1842"/>
      <c r="J209" s="1736" t="s">
        <v>912</v>
      </c>
      <c r="K209" s="1736"/>
      <c r="L209" s="1736"/>
      <c r="M209" s="1736"/>
      <c r="N209" s="1736"/>
      <c r="O209" s="1736"/>
      <c r="P209" s="1736"/>
      <c r="Q209" s="409"/>
      <c r="R209" s="1731">
        <v>100000</v>
      </c>
      <c r="S209" s="1732"/>
      <c r="T209" s="1732"/>
      <c r="U209" s="1732"/>
      <c r="V209" s="1732"/>
      <c r="W209" s="1732"/>
      <c r="X209" s="1733"/>
    </row>
    <row r="210" spans="1:24" s="74" customFormat="1" ht="20.25" customHeight="1">
      <c r="A210" s="1746"/>
      <c r="B210" s="1746"/>
      <c r="C210" s="1829"/>
      <c r="D210" s="1830"/>
      <c r="E210" s="1830"/>
      <c r="F210" s="1830"/>
      <c r="G210" s="1830"/>
      <c r="H210" s="1830"/>
      <c r="I210" s="1831"/>
      <c r="J210" s="1736" t="s">
        <v>913</v>
      </c>
      <c r="K210" s="1736"/>
      <c r="L210" s="1736"/>
      <c r="M210" s="1736"/>
      <c r="N210" s="1736"/>
      <c r="O210" s="1736"/>
      <c r="P210" s="1736"/>
      <c r="Q210" s="409"/>
      <c r="R210" s="1731">
        <v>20000</v>
      </c>
      <c r="S210" s="1732"/>
      <c r="T210" s="1732"/>
      <c r="U210" s="1732"/>
      <c r="V210" s="1732"/>
      <c r="W210" s="1732"/>
      <c r="X210" s="1733"/>
    </row>
    <row r="211" spans="1:24" s="74" customFormat="1" ht="20.25" customHeight="1">
      <c r="A211" s="1746"/>
      <c r="B211" s="1746"/>
      <c r="C211" s="1826" t="s">
        <v>167</v>
      </c>
      <c r="D211" s="1827"/>
      <c r="E211" s="1827"/>
      <c r="F211" s="1827"/>
      <c r="G211" s="1827"/>
      <c r="H211" s="1827"/>
      <c r="I211" s="1828"/>
      <c r="J211" s="1736" t="s">
        <v>914</v>
      </c>
      <c r="K211" s="1736"/>
      <c r="L211" s="1736"/>
      <c r="M211" s="1736"/>
      <c r="N211" s="1736"/>
      <c r="O211" s="1736"/>
      <c r="P211" s="1736"/>
      <c r="Q211" s="409"/>
      <c r="R211" s="1731">
        <v>1000000</v>
      </c>
      <c r="S211" s="1732"/>
      <c r="T211" s="1732"/>
      <c r="U211" s="1732"/>
      <c r="V211" s="1732"/>
      <c r="W211" s="1732"/>
      <c r="X211" s="1733"/>
    </row>
    <row r="212" spans="1:24" s="74" customFormat="1" ht="20.25" customHeight="1">
      <c r="A212" s="1746"/>
      <c r="B212" s="1746"/>
      <c r="C212" s="1840"/>
      <c r="D212" s="1841"/>
      <c r="E212" s="1841"/>
      <c r="F212" s="1841"/>
      <c r="G212" s="1841"/>
      <c r="H212" s="1841"/>
      <c r="I212" s="1842"/>
      <c r="J212" s="1736" t="s">
        <v>915</v>
      </c>
      <c r="K212" s="1736"/>
      <c r="L212" s="1736"/>
      <c r="M212" s="1736"/>
      <c r="N212" s="1736"/>
      <c r="O212" s="1736"/>
      <c r="P212" s="1736"/>
      <c r="Q212" s="409"/>
      <c r="R212" s="1731">
        <v>700000</v>
      </c>
      <c r="S212" s="1732"/>
      <c r="T212" s="1732"/>
      <c r="U212" s="1732"/>
      <c r="V212" s="1732"/>
      <c r="W212" s="1732"/>
      <c r="X212" s="1733"/>
    </row>
    <row r="213" spans="1:24" s="74" customFormat="1" ht="20.25" customHeight="1">
      <c r="A213" s="1746"/>
      <c r="B213" s="1746"/>
      <c r="C213" s="1840"/>
      <c r="D213" s="1841"/>
      <c r="E213" s="1841"/>
      <c r="F213" s="1841"/>
      <c r="G213" s="1841"/>
      <c r="H213" s="1841"/>
      <c r="I213" s="1842"/>
      <c r="J213" s="1736" t="s">
        <v>916</v>
      </c>
      <c r="K213" s="1736"/>
      <c r="L213" s="1736"/>
      <c r="M213" s="1736"/>
      <c r="N213" s="1736"/>
      <c r="O213" s="1736"/>
      <c r="P213" s="1736"/>
      <c r="Q213" s="409"/>
      <c r="R213" s="1731">
        <v>800000</v>
      </c>
      <c r="S213" s="1732"/>
      <c r="T213" s="1732"/>
      <c r="U213" s="1732"/>
      <c r="V213" s="1732"/>
      <c r="W213" s="1732"/>
      <c r="X213" s="1733"/>
    </row>
    <row r="214" spans="1:24" s="74" customFormat="1" ht="20.25" customHeight="1">
      <c r="A214" s="1746"/>
      <c r="B214" s="1746"/>
      <c r="C214" s="1829"/>
      <c r="D214" s="1830"/>
      <c r="E214" s="1830"/>
      <c r="F214" s="1830"/>
      <c r="G214" s="1830"/>
      <c r="H214" s="1830"/>
      <c r="I214" s="1831"/>
      <c r="J214" s="1736" t="s">
        <v>917</v>
      </c>
      <c r="K214" s="1736"/>
      <c r="L214" s="1736"/>
      <c r="M214" s="1736"/>
      <c r="N214" s="1736"/>
      <c r="O214" s="1736"/>
      <c r="P214" s="1736"/>
      <c r="Q214" s="409"/>
      <c r="R214" s="1731">
        <v>500000</v>
      </c>
      <c r="S214" s="1732"/>
      <c r="T214" s="1732"/>
      <c r="U214" s="1732"/>
      <c r="V214" s="1732"/>
      <c r="W214" s="1732"/>
      <c r="X214" s="1733"/>
    </row>
    <row r="215" spans="1:24" s="74" customFormat="1" ht="20.25" customHeight="1">
      <c r="A215" s="1746"/>
      <c r="B215" s="1746"/>
      <c r="C215" s="1826" t="s">
        <v>168</v>
      </c>
      <c r="D215" s="1827"/>
      <c r="E215" s="1827"/>
      <c r="F215" s="1827"/>
      <c r="G215" s="1827"/>
      <c r="H215" s="1827"/>
      <c r="I215" s="1828"/>
      <c r="J215" s="1736" t="s">
        <v>918</v>
      </c>
      <c r="K215" s="1736"/>
      <c r="L215" s="1736"/>
      <c r="M215" s="1736"/>
      <c r="N215" s="1736"/>
      <c r="O215" s="1736"/>
      <c r="P215" s="1736"/>
      <c r="Q215" s="409"/>
      <c r="R215" s="1731">
        <v>500000</v>
      </c>
      <c r="S215" s="1732"/>
      <c r="T215" s="1732"/>
      <c r="U215" s="1732"/>
      <c r="V215" s="1732"/>
      <c r="W215" s="1732"/>
      <c r="X215" s="1733"/>
    </row>
    <row r="216" spans="1:24" s="74" customFormat="1" ht="20.25" customHeight="1">
      <c r="A216" s="1746"/>
      <c r="B216" s="1746"/>
      <c r="C216" s="1840"/>
      <c r="D216" s="1841"/>
      <c r="E216" s="1841"/>
      <c r="F216" s="1841"/>
      <c r="G216" s="1841"/>
      <c r="H216" s="1841"/>
      <c r="I216" s="1842"/>
      <c r="J216" s="1736" t="s">
        <v>919</v>
      </c>
      <c r="K216" s="1736"/>
      <c r="L216" s="1736"/>
      <c r="M216" s="1736"/>
      <c r="N216" s="1736"/>
      <c r="O216" s="1736"/>
      <c r="P216" s="1736"/>
      <c r="Q216" s="409"/>
      <c r="R216" s="1731">
        <v>500000</v>
      </c>
      <c r="S216" s="1732"/>
      <c r="T216" s="1732"/>
      <c r="U216" s="1732"/>
      <c r="V216" s="1732"/>
      <c r="W216" s="1732"/>
      <c r="X216" s="1733"/>
    </row>
    <row r="217" spans="1:24" s="74" customFormat="1" ht="20.25" customHeight="1">
      <c r="A217" s="1746"/>
      <c r="B217" s="1746"/>
      <c r="C217" s="1840"/>
      <c r="D217" s="1841"/>
      <c r="E217" s="1841"/>
      <c r="F217" s="1841"/>
      <c r="G217" s="1841"/>
      <c r="H217" s="1841"/>
      <c r="I217" s="1842"/>
      <c r="J217" s="1736" t="s">
        <v>920</v>
      </c>
      <c r="K217" s="1736"/>
      <c r="L217" s="1736"/>
      <c r="M217" s="1736"/>
      <c r="N217" s="1736"/>
      <c r="O217" s="1736"/>
      <c r="P217" s="1736"/>
      <c r="Q217" s="409"/>
      <c r="R217" s="1731">
        <v>600000</v>
      </c>
      <c r="S217" s="1732"/>
      <c r="T217" s="1732"/>
      <c r="U217" s="1732"/>
      <c r="V217" s="1732"/>
      <c r="W217" s="1732"/>
      <c r="X217" s="1733"/>
    </row>
    <row r="218" spans="1:24" s="74" customFormat="1" ht="20.25" customHeight="1">
      <c r="A218" s="1746"/>
      <c r="B218" s="1746"/>
      <c r="C218" s="1829"/>
      <c r="D218" s="1830"/>
      <c r="E218" s="1830"/>
      <c r="F218" s="1830"/>
      <c r="G218" s="1830"/>
      <c r="H218" s="1830"/>
      <c r="I218" s="1831"/>
      <c r="J218" s="1736" t="s">
        <v>921</v>
      </c>
      <c r="K218" s="1736"/>
      <c r="L218" s="1736"/>
      <c r="M218" s="1736"/>
      <c r="N218" s="1736"/>
      <c r="O218" s="1736"/>
      <c r="P218" s="1736"/>
      <c r="Q218" s="409"/>
      <c r="R218" s="1731">
        <v>30000</v>
      </c>
      <c r="S218" s="1732"/>
      <c r="T218" s="1732"/>
      <c r="U218" s="1732"/>
      <c r="V218" s="1732"/>
      <c r="W218" s="1732"/>
      <c r="X218" s="1733"/>
    </row>
    <row r="219" spans="1:24" s="74" customFormat="1" ht="20.25" customHeight="1">
      <c r="A219" s="1746"/>
      <c r="B219" s="1746"/>
      <c r="C219" s="1533" t="s">
        <v>169</v>
      </c>
      <c r="D219" s="1533"/>
      <c r="E219" s="1533"/>
      <c r="F219" s="1533"/>
      <c r="G219" s="1533"/>
      <c r="H219" s="1533"/>
      <c r="I219" s="1742"/>
      <c r="J219" s="1736" t="s">
        <v>170</v>
      </c>
      <c r="K219" s="1736"/>
      <c r="L219" s="1736"/>
      <c r="M219" s="1736"/>
      <c r="N219" s="1736"/>
      <c r="O219" s="1736"/>
      <c r="P219" s="1736"/>
      <c r="Q219" s="409"/>
      <c r="R219" s="1731">
        <v>100000</v>
      </c>
      <c r="S219" s="1732"/>
      <c r="T219" s="1732"/>
      <c r="U219" s="1732"/>
      <c r="V219" s="1732"/>
      <c r="W219" s="1732"/>
      <c r="X219" s="1733"/>
    </row>
    <row r="220" spans="1:24" s="74" customFormat="1" ht="18.600000000000001" customHeight="1">
      <c r="A220" s="1744"/>
      <c r="B220" s="1745"/>
      <c r="C220" s="1745"/>
      <c r="D220" s="1745"/>
      <c r="E220" s="1745"/>
      <c r="F220" s="1745"/>
      <c r="G220" s="1745"/>
      <c r="H220" s="1745"/>
      <c r="I220" s="1745"/>
      <c r="J220" s="1745"/>
      <c r="K220" s="1745"/>
      <c r="L220" s="1745"/>
      <c r="M220" s="1745"/>
      <c r="N220" s="1745"/>
      <c r="O220" s="1745"/>
      <c r="P220" s="1745"/>
      <c r="Q220" s="1745"/>
      <c r="R220" s="1745"/>
      <c r="S220" s="1745"/>
      <c r="T220" s="1745"/>
      <c r="U220" s="1745"/>
      <c r="V220" s="1745"/>
      <c r="W220" s="1745"/>
      <c r="X220" s="1745"/>
    </row>
    <row r="221" spans="1:24" s="74" customFormat="1" ht="18" customHeight="1">
      <c r="A221" s="139" t="s">
        <v>171</v>
      </c>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row>
    <row r="222" spans="1:24" s="74" customFormat="1" ht="18" customHeight="1">
      <c r="A222" s="139" t="s">
        <v>172</v>
      </c>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row>
    <row r="223" spans="1:24" s="74" customFormat="1" ht="18" customHeight="1">
      <c r="A223" s="139" t="s">
        <v>173</v>
      </c>
      <c r="B223" s="138" t="s">
        <v>174</v>
      </c>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row>
    <row r="224" spans="1:24" s="74" customFormat="1" ht="18" customHeight="1">
      <c r="A224" s="139"/>
      <c r="B224" s="1737"/>
      <c r="C224" s="1737"/>
      <c r="D224" s="1737"/>
      <c r="E224" s="1738"/>
      <c r="F224" s="1743" t="s">
        <v>1140</v>
      </c>
      <c r="G224" s="1743"/>
      <c r="H224" s="1743"/>
      <c r="I224" s="1743"/>
      <c r="J224" s="1743" t="s">
        <v>1141</v>
      </c>
      <c r="K224" s="1743"/>
      <c r="L224" s="1743"/>
      <c r="M224" s="1743"/>
      <c r="N224" s="1743" t="s">
        <v>1142</v>
      </c>
      <c r="O224" s="1743"/>
      <c r="P224" s="1743"/>
      <c r="Q224" s="1085"/>
      <c r="R224" s="1743"/>
      <c r="S224" s="1743"/>
      <c r="T224" s="1743"/>
      <c r="U224" s="1743"/>
      <c r="V224" s="1743"/>
      <c r="W224" s="1743"/>
      <c r="X224" s="1743"/>
    </row>
    <row r="225" spans="1:24" s="74" customFormat="1" ht="36" customHeight="1">
      <c r="A225" s="139"/>
      <c r="B225" s="1737" t="s">
        <v>175</v>
      </c>
      <c r="C225" s="1737"/>
      <c r="D225" s="1737"/>
      <c r="E225" s="1738"/>
      <c r="F225" s="1739">
        <v>100000</v>
      </c>
      <c r="G225" s="1739"/>
      <c r="H225" s="1739"/>
      <c r="I225" s="1739"/>
      <c r="J225" s="1739">
        <v>100000</v>
      </c>
      <c r="K225" s="1739"/>
      <c r="L225" s="1739"/>
      <c r="M225" s="1739"/>
      <c r="N225" s="1739">
        <v>100000</v>
      </c>
      <c r="O225" s="1739"/>
      <c r="P225" s="1739"/>
      <c r="Q225" s="1086"/>
      <c r="R225" s="1740"/>
      <c r="S225" s="1741"/>
      <c r="T225" s="1741"/>
      <c r="U225" s="1741"/>
      <c r="V225" s="1741"/>
      <c r="W225" s="1741"/>
      <c r="X225" s="1741"/>
    </row>
    <row r="226" spans="1:24" s="74" customFormat="1" ht="36" customHeight="1">
      <c r="A226" s="139"/>
      <c r="B226" s="1737" t="s">
        <v>176</v>
      </c>
      <c r="C226" s="1737"/>
      <c r="D226" s="1737"/>
      <c r="E226" s="1738"/>
      <c r="F226" s="1739">
        <v>100000</v>
      </c>
      <c r="G226" s="1739"/>
      <c r="H226" s="1739"/>
      <c r="I226" s="1739"/>
      <c r="J226" s="1739">
        <v>200000</v>
      </c>
      <c r="K226" s="1739"/>
      <c r="L226" s="1739"/>
      <c r="M226" s="1739"/>
      <c r="N226" s="1739">
        <v>300000</v>
      </c>
      <c r="O226" s="1739"/>
      <c r="P226" s="1739"/>
      <c r="Q226" s="1086"/>
      <c r="R226" s="1740"/>
      <c r="S226" s="1741"/>
      <c r="T226" s="1741"/>
      <c r="U226" s="1741"/>
      <c r="V226" s="1741"/>
      <c r="W226" s="1741"/>
      <c r="X226" s="1741"/>
    </row>
    <row r="227" spans="1:24" s="74" customFormat="1" ht="18" customHeight="1">
      <c r="A227" s="139"/>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row>
    <row r="228" spans="1:24" s="74" customFormat="1" ht="18" customHeight="1">
      <c r="A228" s="139"/>
      <c r="B228" s="138" t="s">
        <v>177</v>
      </c>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row>
    <row r="229" spans="1:24" s="74" customFormat="1" ht="18" customHeight="1">
      <c r="A229" s="139"/>
      <c r="B229" s="410" t="s">
        <v>1143</v>
      </c>
      <c r="C229" s="410"/>
      <c r="D229" s="410"/>
      <c r="E229" s="410"/>
      <c r="F229" s="1536"/>
      <c r="G229" s="1536"/>
      <c r="H229" s="1536"/>
      <c r="I229" s="1536"/>
      <c r="J229" s="410" t="s">
        <v>1144</v>
      </c>
      <c r="K229" s="410"/>
      <c r="L229" s="410"/>
      <c r="M229" s="410"/>
      <c r="N229" s="411"/>
      <c r="O229" s="411"/>
      <c r="P229" s="411"/>
      <c r="Q229" s="411"/>
      <c r="R229" s="411"/>
      <c r="S229" s="411"/>
      <c r="T229" s="411"/>
      <c r="U229" s="198"/>
      <c r="V229" s="138"/>
      <c r="W229" s="138"/>
      <c r="X229" s="138"/>
    </row>
    <row r="230" spans="1:24" s="74" customFormat="1" ht="18" customHeight="1">
      <c r="A230" s="139"/>
      <c r="B230" s="410" t="s">
        <v>1145</v>
      </c>
      <c r="C230" s="410"/>
      <c r="D230" s="410"/>
      <c r="E230" s="410"/>
      <c r="F230" s="410"/>
      <c r="G230" s="410"/>
      <c r="H230" s="410"/>
      <c r="I230" s="410"/>
      <c r="J230" s="412">
        <v>300000</v>
      </c>
      <c r="K230" s="410" t="s">
        <v>855</v>
      </c>
      <c r="L230" s="410"/>
      <c r="M230" s="410"/>
      <c r="N230" s="410"/>
      <c r="O230" s="410"/>
      <c r="P230" s="410"/>
      <c r="Q230" s="411"/>
      <c r="R230" s="411"/>
      <c r="S230" s="411"/>
      <c r="T230" s="411"/>
      <c r="U230" s="411"/>
      <c r="V230" s="138"/>
      <c r="W230" s="138"/>
      <c r="X230" s="138"/>
    </row>
    <row r="231" spans="1:24" s="74" customFormat="1" ht="18" customHeight="1">
      <c r="A231" s="139"/>
      <c r="B231" s="410" t="s">
        <v>2085</v>
      </c>
      <c r="C231" s="410"/>
      <c r="D231" s="410"/>
      <c r="E231" s="410"/>
      <c r="F231" s="1834" t="s">
        <v>2086</v>
      </c>
      <c r="G231" s="1834"/>
      <c r="H231" s="1834"/>
      <c r="I231" s="1834"/>
      <c r="J231" s="1834"/>
      <c r="K231" s="1834"/>
      <c r="L231" s="1834"/>
      <c r="M231" s="1834"/>
      <c r="N231" s="1834"/>
      <c r="O231" s="1834"/>
      <c r="P231" s="1834"/>
      <c r="Q231" s="1834"/>
      <c r="R231" s="1834"/>
      <c r="S231" s="1834"/>
      <c r="T231" s="1834"/>
      <c r="U231" s="1834"/>
      <c r="V231" s="1834"/>
      <c r="W231" s="1834"/>
      <c r="X231" s="1834"/>
    </row>
    <row r="232" spans="1:24" ht="18" customHeight="1">
      <c r="A232" s="139"/>
      <c r="B232" s="138"/>
      <c r="C232" s="138"/>
      <c r="D232" s="138"/>
      <c r="E232" s="138"/>
      <c r="F232" s="138" t="s">
        <v>2084</v>
      </c>
      <c r="G232" s="138"/>
      <c r="H232" s="138"/>
      <c r="I232" s="138"/>
      <c r="J232" s="138"/>
      <c r="K232" s="138"/>
      <c r="L232" s="138"/>
      <c r="M232" s="138"/>
      <c r="N232" s="138"/>
      <c r="O232" s="138"/>
      <c r="P232" s="138"/>
      <c r="Q232" s="138"/>
      <c r="R232" s="138"/>
      <c r="S232" s="138"/>
      <c r="T232" s="138"/>
      <c r="U232" s="138"/>
      <c r="V232" s="138"/>
      <c r="W232" s="138"/>
      <c r="X232" s="138"/>
    </row>
    <row r="233" spans="1:24" ht="18" customHeight="1">
      <c r="A233" s="139" t="s">
        <v>178</v>
      </c>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row>
    <row r="234" spans="1:24" s="74" customFormat="1" ht="18" customHeight="1">
      <c r="A234" s="251"/>
      <c r="B234" s="410" t="s">
        <v>1146</v>
      </c>
      <c r="C234" s="410"/>
      <c r="D234" s="410"/>
      <c r="E234" s="410"/>
      <c r="F234" s="1536"/>
      <c r="G234" s="1536"/>
      <c r="H234" s="1536"/>
      <c r="I234" s="1536"/>
      <c r="J234" s="410" t="s">
        <v>1147</v>
      </c>
      <c r="K234" s="410"/>
      <c r="L234" s="410"/>
      <c r="M234" s="410"/>
      <c r="N234" s="411"/>
      <c r="O234" s="411"/>
      <c r="P234" s="411"/>
      <c r="Q234" s="411"/>
      <c r="R234" s="411"/>
      <c r="S234" s="411"/>
      <c r="T234" s="411"/>
      <c r="U234" s="198"/>
      <c r="V234" s="138"/>
      <c r="W234" s="138"/>
      <c r="X234" s="138"/>
    </row>
    <row r="235" spans="1:24" s="74" customFormat="1" ht="18" customHeight="1">
      <c r="A235" s="251"/>
      <c r="B235" s="410" t="s">
        <v>1148</v>
      </c>
      <c r="C235" s="410"/>
      <c r="D235" s="410"/>
      <c r="E235" s="410"/>
      <c r="F235" s="410"/>
      <c r="G235" s="410"/>
      <c r="H235" s="410"/>
      <c r="I235" s="412">
        <v>300000</v>
      </c>
      <c r="J235" s="410" t="s">
        <v>855</v>
      </c>
      <c r="K235" s="410"/>
      <c r="L235" s="410"/>
      <c r="M235" s="410"/>
      <c r="N235" s="410"/>
      <c r="O235" s="410"/>
      <c r="P235" s="410"/>
      <c r="Q235" s="411"/>
      <c r="R235" s="411"/>
      <c r="S235" s="411"/>
      <c r="T235" s="411"/>
      <c r="U235" s="411"/>
      <c r="V235" s="138"/>
      <c r="W235" s="138"/>
      <c r="X235" s="138"/>
    </row>
    <row r="236" spans="1:24" s="74" customFormat="1" ht="18" customHeight="1">
      <c r="A236" s="251"/>
      <c r="B236" s="410" t="s">
        <v>2085</v>
      </c>
      <c r="C236" s="410"/>
      <c r="D236" s="410"/>
      <c r="E236" s="410"/>
      <c r="F236" s="1834" t="s">
        <v>2083</v>
      </c>
      <c r="G236" s="1834"/>
      <c r="H236" s="1834"/>
      <c r="I236" s="1834"/>
      <c r="J236" s="1834"/>
      <c r="K236" s="1834"/>
      <c r="L236" s="1834"/>
      <c r="M236" s="1834"/>
      <c r="N236" s="1834"/>
      <c r="O236" s="1834"/>
      <c r="P236" s="1834"/>
      <c r="Q236" s="1834"/>
      <c r="R236" s="1834"/>
      <c r="S236" s="1834"/>
      <c r="T236" s="1834"/>
      <c r="U236" s="1834"/>
      <c r="V236" s="1834"/>
      <c r="W236" s="1834"/>
      <c r="X236" s="1834"/>
    </row>
    <row r="237" spans="1:24" ht="18" customHeight="1">
      <c r="A237" s="139"/>
      <c r="B237" s="138"/>
      <c r="C237" s="138"/>
      <c r="D237" s="138"/>
      <c r="E237" s="138"/>
      <c r="F237" s="138" t="s">
        <v>2084</v>
      </c>
      <c r="G237" s="138"/>
      <c r="H237" s="138"/>
      <c r="I237" s="138"/>
      <c r="J237" s="138"/>
      <c r="K237" s="138"/>
      <c r="L237" s="138"/>
      <c r="M237" s="138"/>
      <c r="N237" s="138"/>
      <c r="O237" s="138"/>
      <c r="P237" s="138"/>
      <c r="Q237" s="138"/>
      <c r="R237" s="138"/>
      <c r="S237" s="138"/>
      <c r="T237" s="138"/>
      <c r="U237" s="138"/>
      <c r="V237" s="138"/>
      <c r="W237" s="138"/>
      <c r="X237" s="138"/>
    </row>
    <row r="238" spans="1:24" ht="18" customHeight="1">
      <c r="A238" s="139" t="s">
        <v>179</v>
      </c>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row>
    <row r="239" spans="1:24" ht="18" customHeight="1">
      <c r="A239" s="1607" t="s">
        <v>180</v>
      </c>
      <c r="B239" s="1525"/>
      <c r="C239" s="1525"/>
      <c r="D239" s="1525"/>
      <c r="E239" s="1525"/>
      <c r="F239" s="1525"/>
      <c r="G239" s="1525"/>
      <c r="H239" s="1525"/>
      <c r="I239" s="1525"/>
      <c r="J239" s="1525"/>
      <c r="K239" s="1525"/>
      <c r="L239" s="164"/>
      <c r="M239" s="1778" t="s">
        <v>163</v>
      </c>
      <c r="N239" s="1778"/>
      <c r="O239" s="1778"/>
      <c r="P239" s="1778"/>
      <c r="Q239" s="1778"/>
      <c r="R239" s="1778"/>
      <c r="S239" s="1778"/>
      <c r="T239" s="1778"/>
      <c r="U239" s="1778"/>
      <c r="V239" s="1778"/>
      <c r="W239" s="1778"/>
      <c r="X239" s="1778"/>
    </row>
    <row r="240" spans="1:24" ht="18" customHeight="1">
      <c r="A240" s="1525"/>
      <c r="B240" s="1525"/>
      <c r="C240" s="1525"/>
      <c r="D240" s="1525"/>
      <c r="E240" s="1525"/>
      <c r="F240" s="1525"/>
      <c r="G240" s="1525"/>
      <c r="H240" s="1525"/>
      <c r="I240" s="1525"/>
      <c r="J240" s="1525"/>
      <c r="K240" s="1604"/>
      <c r="L240" s="165"/>
      <c r="M240" s="1782" t="s">
        <v>349</v>
      </c>
      <c r="N240" s="1783"/>
      <c r="O240" s="1783"/>
      <c r="P240" s="1783"/>
      <c r="Q240" s="1783"/>
      <c r="R240" s="1783"/>
      <c r="S240" s="1783"/>
      <c r="T240" s="1783"/>
      <c r="U240" s="1784">
        <f>IFERROR($M$241/($I$63+$N$63+$S$63+$X$63+$T$71+$S$80+$S$88+$P$110+$P$119),"")</f>
        <v>0.50191480498100249</v>
      </c>
      <c r="V240" s="1785"/>
      <c r="W240" s="1785"/>
      <c r="X240" s="166" t="s">
        <v>348</v>
      </c>
    </row>
    <row r="241" spans="1:24" ht="36" customHeight="1">
      <c r="A241" s="1525"/>
      <c r="B241" s="1525"/>
      <c r="C241" s="1525"/>
      <c r="D241" s="1525"/>
      <c r="E241" s="1525"/>
      <c r="F241" s="1525"/>
      <c r="G241" s="1525"/>
      <c r="H241" s="1525"/>
      <c r="I241" s="1525"/>
      <c r="J241" s="1525"/>
      <c r="K241" s="1604"/>
      <c r="L241" s="165"/>
      <c r="M241" s="1779">
        <v>200000</v>
      </c>
      <c r="N241" s="1780"/>
      <c r="O241" s="1780"/>
      <c r="P241" s="1780"/>
      <c r="Q241" s="1780"/>
      <c r="R241" s="1780"/>
      <c r="S241" s="1780"/>
      <c r="T241" s="1780"/>
      <c r="U241" s="1780"/>
      <c r="V241" s="1780"/>
      <c r="W241" s="1780"/>
      <c r="X241" s="1781"/>
    </row>
    <row r="242" spans="1:24" ht="18" customHeight="1">
      <c r="A242" s="139"/>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row>
    <row r="243" spans="1:24" s="115" customFormat="1" ht="18" customHeight="1">
      <c r="A243" s="139" t="s">
        <v>391</v>
      </c>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row>
    <row r="244" spans="1:24" s="115" customFormat="1" ht="18" customHeight="1">
      <c r="A244" s="139"/>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row>
    <row r="245" spans="1:24" s="115" customFormat="1" ht="18" customHeight="1">
      <c r="A245" s="139" t="s">
        <v>392</v>
      </c>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row>
    <row r="246" spans="1:24" s="115" customFormat="1" ht="18" customHeight="1">
      <c r="A246" s="139"/>
      <c r="B246" s="138" t="s">
        <v>922</v>
      </c>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row>
    <row r="247" spans="1:24" s="115" customFormat="1" ht="18" customHeight="1">
      <c r="A247" s="1525" t="s">
        <v>102</v>
      </c>
      <c r="B247" s="1525"/>
      <c r="C247" s="1525"/>
      <c r="D247" s="1526" t="s">
        <v>393</v>
      </c>
      <c r="E247" s="1526"/>
      <c r="F247" s="1526"/>
      <c r="G247" s="1526"/>
      <c r="H247" s="1526"/>
      <c r="I247" s="1526"/>
      <c r="J247" s="1526"/>
      <c r="K247" s="1526"/>
      <c r="L247" s="1526"/>
      <c r="M247" s="1526"/>
      <c r="N247" s="1526"/>
      <c r="O247" s="1526"/>
      <c r="P247" s="1526"/>
      <c r="Q247" s="1526"/>
      <c r="R247" s="1526"/>
      <c r="S247" s="1526"/>
      <c r="T247" s="1526"/>
      <c r="U247" s="138"/>
      <c r="V247" s="138"/>
      <c r="W247" s="138"/>
      <c r="X247" s="138"/>
    </row>
    <row r="248" spans="1:24" s="115" customFormat="1" ht="37.9" customHeight="1">
      <c r="A248" s="1761" t="str">
        <f>別紙２①!$G$6</f>
        <v/>
      </c>
      <c r="B248" s="1761"/>
      <c r="C248" s="1761"/>
      <c r="D248" s="1762" t="s">
        <v>923</v>
      </c>
      <c r="E248" s="1762"/>
      <c r="F248" s="1762"/>
      <c r="G248" s="1762"/>
      <c r="H248" s="1762"/>
      <c r="I248" s="1762"/>
      <c r="J248" s="1762"/>
      <c r="K248" s="1762"/>
      <c r="L248" s="1762"/>
      <c r="M248" s="1762"/>
      <c r="N248" s="1762"/>
      <c r="O248" s="1762"/>
      <c r="P248" s="1762"/>
      <c r="Q248" s="1762"/>
      <c r="R248" s="1762"/>
      <c r="S248" s="1762"/>
      <c r="T248" s="1762"/>
      <c r="U248" s="138"/>
      <c r="V248" s="138"/>
      <c r="W248" s="138"/>
      <c r="X248" s="138"/>
    </row>
    <row r="249" spans="1:24" s="115" customFormat="1" ht="18" customHeight="1">
      <c r="A249" s="139"/>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row>
    <row r="250" spans="1:24" ht="18" customHeight="1">
      <c r="A250" s="139"/>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row>
    <row r="251" spans="1:24" ht="18" customHeight="1">
      <c r="A251" s="139" t="s">
        <v>181</v>
      </c>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row>
    <row r="252" spans="1:24" ht="8.4499999999999993" customHeight="1">
      <c r="A252" s="139"/>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row>
    <row r="253" spans="1:24" ht="18" customHeight="1">
      <c r="A253" s="139" t="s">
        <v>394</v>
      </c>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row>
    <row r="254" spans="1:24" ht="36" customHeight="1">
      <c r="A254" s="139"/>
      <c r="B254" s="1704" t="s">
        <v>182</v>
      </c>
      <c r="C254" s="1704"/>
      <c r="D254" s="1704"/>
      <c r="E254" s="1704"/>
      <c r="F254" s="1704"/>
      <c r="G254" s="1704"/>
      <c r="H254" s="1704"/>
      <c r="I254" s="1704"/>
      <c r="J254" s="1704"/>
      <c r="K254" s="1704"/>
      <c r="L254" s="1704"/>
      <c r="M254" s="1704"/>
      <c r="N254" s="1704"/>
      <c r="O254" s="1704"/>
      <c r="P254" s="1704"/>
      <c r="Q254" s="1704"/>
      <c r="R254" s="1704"/>
      <c r="S254" s="1704"/>
      <c r="T254" s="1704"/>
      <c r="U254" s="1704"/>
      <c r="V254" s="1704"/>
      <c r="W254" s="1704"/>
      <c r="X254" s="1704"/>
    </row>
    <row r="255" spans="1:24" ht="18" customHeight="1">
      <c r="A255" s="1759" t="s">
        <v>102</v>
      </c>
      <c r="B255" s="1759"/>
      <c r="C255" s="1760" t="s">
        <v>183</v>
      </c>
      <c r="D255" s="1760"/>
      <c r="E255" s="1760"/>
      <c r="F255" s="1760"/>
      <c r="G255" s="1760"/>
      <c r="H255" s="1760"/>
      <c r="I255" s="1760" t="s">
        <v>184</v>
      </c>
      <c r="J255" s="1760"/>
      <c r="K255" s="1760"/>
      <c r="L255" s="167"/>
      <c r="M255" s="1760" t="s">
        <v>185</v>
      </c>
      <c r="N255" s="1760"/>
      <c r="O255" s="1760"/>
      <c r="P255" s="1760"/>
      <c r="Q255" s="1760"/>
      <c r="R255" s="1760"/>
      <c r="S255" s="1760" t="s">
        <v>186</v>
      </c>
      <c r="T255" s="1760"/>
      <c r="U255" s="1760"/>
      <c r="V255" s="1760"/>
      <c r="W255" s="1760"/>
      <c r="X255" s="1760"/>
    </row>
    <row r="256" spans="1:24" ht="20.45" customHeight="1">
      <c r="A256" s="1767" t="str">
        <f>IF(T71&gt;0,"〇","")</f>
        <v>〇</v>
      </c>
      <c r="B256" s="1768"/>
      <c r="C256" s="1771" t="s">
        <v>187</v>
      </c>
      <c r="D256" s="1771"/>
      <c r="E256" s="1771"/>
      <c r="F256" s="1771"/>
      <c r="G256" s="1771"/>
      <c r="H256" s="1771"/>
      <c r="I256" s="168" t="s">
        <v>67</v>
      </c>
      <c r="J256" s="889">
        <v>7</v>
      </c>
      <c r="K256" s="169" t="s">
        <v>350</v>
      </c>
      <c r="L256" s="170"/>
      <c r="M256" s="1748" t="s">
        <v>924</v>
      </c>
      <c r="N256" s="1749"/>
      <c r="O256" s="1749"/>
      <c r="P256" s="1749"/>
      <c r="Q256" s="1749"/>
      <c r="R256" s="1750"/>
      <c r="S256" s="1748" t="s">
        <v>2161</v>
      </c>
      <c r="T256" s="1749"/>
      <c r="U256" s="1749"/>
      <c r="V256" s="1749"/>
      <c r="W256" s="1749"/>
      <c r="X256" s="1750"/>
    </row>
    <row r="257" spans="1:24" s="107" customFormat="1" ht="16.149999999999999" customHeight="1">
      <c r="A257" s="1757"/>
      <c r="B257" s="1758"/>
      <c r="C257" s="1747"/>
      <c r="D257" s="1747"/>
      <c r="E257" s="1747"/>
      <c r="F257" s="1747"/>
      <c r="G257" s="1747"/>
      <c r="H257" s="1747"/>
      <c r="I257" s="171"/>
      <c r="J257" s="172" t="s">
        <v>351</v>
      </c>
      <c r="K257" s="173"/>
      <c r="L257" s="174"/>
      <c r="M257" s="1751"/>
      <c r="N257" s="1752"/>
      <c r="O257" s="1752"/>
      <c r="P257" s="1752"/>
      <c r="Q257" s="1752"/>
      <c r="R257" s="1753"/>
      <c r="S257" s="1751"/>
      <c r="T257" s="1752"/>
      <c r="U257" s="1752"/>
      <c r="V257" s="1752"/>
      <c r="W257" s="1752"/>
      <c r="X257" s="1753"/>
    </row>
    <row r="258" spans="1:24" s="107" customFormat="1" ht="22.9" customHeight="1">
      <c r="A258" s="1757"/>
      <c r="B258" s="1758"/>
      <c r="C258" s="1747"/>
      <c r="D258" s="1747"/>
      <c r="E258" s="1747"/>
      <c r="F258" s="1747"/>
      <c r="G258" s="1747"/>
      <c r="H258" s="1747"/>
      <c r="I258" s="175" t="s">
        <v>67</v>
      </c>
      <c r="J258" s="888">
        <v>11</v>
      </c>
      <c r="K258" s="176" t="s">
        <v>350</v>
      </c>
      <c r="L258" s="174"/>
      <c r="M258" s="1751"/>
      <c r="N258" s="1752"/>
      <c r="O258" s="1752"/>
      <c r="P258" s="1752"/>
      <c r="Q258" s="1752"/>
      <c r="R258" s="1753"/>
      <c r="S258" s="1751"/>
      <c r="T258" s="1752"/>
      <c r="U258" s="1752"/>
      <c r="V258" s="1752"/>
      <c r="W258" s="1752"/>
      <c r="X258" s="1753"/>
    </row>
    <row r="259" spans="1:24" s="107" customFormat="1" ht="46.15" customHeight="1">
      <c r="A259" s="1757" t="str">
        <f>IF(S70&gt;0,"〇","")</f>
        <v/>
      </c>
      <c r="B259" s="1758"/>
      <c r="C259" s="1747"/>
      <c r="D259" s="1747"/>
      <c r="E259" s="1747"/>
      <c r="F259" s="1747"/>
      <c r="G259" s="1747"/>
      <c r="H259" s="1747"/>
      <c r="I259" s="1763"/>
      <c r="J259" s="1764"/>
      <c r="K259" s="1765"/>
      <c r="L259" s="174"/>
      <c r="M259" s="1751"/>
      <c r="N259" s="1766"/>
      <c r="O259" s="1766"/>
      <c r="P259" s="1766"/>
      <c r="Q259" s="1766"/>
      <c r="R259" s="1753"/>
      <c r="S259" s="1754"/>
      <c r="T259" s="1755"/>
      <c r="U259" s="1755"/>
      <c r="V259" s="1755"/>
      <c r="W259" s="1755"/>
      <c r="X259" s="1756"/>
    </row>
    <row r="260" spans="1:24" s="107" customFormat="1" ht="84.6" customHeight="1">
      <c r="A260" s="1757"/>
      <c r="B260" s="1758"/>
      <c r="C260" s="1747"/>
      <c r="D260" s="1747"/>
      <c r="E260" s="1747"/>
      <c r="F260" s="1747"/>
      <c r="G260" s="1747"/>
      <c r="H260" s="1747"/>
      <c r="I260" s="1763"/>
      <c r="J260" s="1764"/>
      <c r="K260" s="1765"/>
      <c r="L260" s="174"/>
      <c r="M260" s="1751"/>
      <c r="N260" s="1752"/>
      <c r="O260" s="1752"/>
      <c r="P260" s="1752"/>
      <c r="Q260" s="1752"/>
      <c r="R260" s="1753"/>
      <c r="S260" s="1775" t="s">
        <v>2162</v>
      </c>
      <c r="T260" s="1776"/>
      <c r="U260" s="1776"/>
      <c r="V260" s="1776"/>
      <c r="W260" s="1776"/>
      <c r="X260" s="1777"/>
    </row>
    <row r="261" spans="1:24" s="107" customFormat="1" ht="120" customHeight="1">
      <c r="A261" s="1772"/>
      <c r="B261" s="1773"/>
      <c r="C261" s="1774"/>
      <c r="D261" s="1774"/>
      <c r="E261" s="1774"/>
      <c r="F261" s="1774"/>
      <c r="G261" s="1774"/>
      <c r="H261" s="1774"/>
      <c r="I261" s="1791"/>
      <c r="J261" s="1794"/>
      <c r="K261" s="1795"/>
      <c r="L261" s="177"/>
      <c r="M261" s="1754"/>
      <c r="N261" s="1755"/>
      <c r="O261" s="1755"/>
      <c r="P261" s="1755"/>
      <c r="Q261" s="1755"/>
      <c r="R261" s="1756"/>
      <c r="S261" s="1775" t="s">
        <v>2163</v>
      </c>
      <c r="T261" s="1776"/>
      <c r="U261" s="1776"/>
      <c r="V261" s="1776"/>
      <c r="W261" s="1776"/>
      <c r="X261" s="1777"/>
    </row>
    <row r="262" spans="1:24" ht="21.6" customHeight="1">
      <c r="A262" s="1767" t="str">
        <f>IF(S80&gt;0,"〇","")</f>
        <v>〇</v>
      </c>
      <c r="B262" s="1768"/>
      <c r="C262" s="1771" t="s">
        <v>188</v>
      </c>
      <c r="D262" s="1771"/>
      <c r="E262" s="1771"/>
      <c r="F262" s="1771"/>
      <c r="G262" s="1771"/>
      <c r="H262" s="1771"/>
      <c r="I262" s="168" t="s">
        <v>67</v>
      </c>
      <c r="J262" s="889">
        <v>7</v>
      </c>
      <c r="K262" s="169" t="s">
        <v>350</v>
      </c>
      <c r="L262" s="178"/>
      <c r="M262" s="1748" t="s">
        <v>189</v>
      </c>
      <c r="N262" s="1769"/>
      <c r="O262" s="1769"/>
      <c r="P262" s="1769"/>
      <c r="Q262" s="1769"/>
      <c r="R262" s="1770"/>
      <c r="S262" s="1748" t="s">
        <v>2164</v>
      </c>
      <c r="T262" s="1769"/>
      <c r="U262" s="1769"/>
      <c r="V262" s="1769"/>
      <c r="W262" s="1769"/>
      <c r="X262" s="1770"/>
    </row>
    <row r="263" spans="1:24" s="107" customFormat="1" ht="21.6" customHeight="1">
      <c r="A263" s="1757"/>
      <c r="B263" s="1758"/>
      <c r="C263" s="1747"/>
      <c r="D263" s="1747"/>
      <c r="E263" s="1747"/>
      <c r="F263" s="1747"/>
      <c r="G263" s="1747"/>
      <c r="H263" s="1747"/>
      <c r="I263" s="171"/>
      <c r="J263" s="172" t="s">
        <v>351</v>
      </c>
      <c r="K263" s="173"/>
      <c r="L263" s="178"/>
      <c r="M263" s="1751"/>
      <c r="N263" s="1752"/>
      <c r="O263" s="1752"/>
      <c r="P263" s="1752"/>
      <c r="Q263" s="1752"/>
      <c r="R263" s="1753"/>
      <c r="S263" s="1751"/>
      <c r="T263" s="1752"/>
      <c r="U263" s="1752"/>
      <c r="V263" s="1752"/>
      <c r="W263" s="1752"/>
      <c r="X263" s="1753"/>
    </row>
    <row r="264" spans="1:24" s="107" customFormat="1" ht="21.6" customHeight="1">
      <c r="A264" s="1757"/>
      <c r="B264" s="1758"/>
      <c r="C264" s="1747"/>
      <c r="D264" s="1747"/>
      <c r="E264" s="1747"/>
      <c r="F264" s="1747"/>
      <c r="G264" s="1747"/>
      <c r="H264" s="1747"/>
      <c r="I264" s="175" t="s">
        <v>67</v>
      </c>
      <c r="J264" s="888">
        <v>11</v>
      </c>
      <c r="K264" s="176" t="s">
        <v>350</v>
      </c>
      <c r="L264" s="178"/>
      <c r="M264" s="1751"/>
      <c r="N264" s="1752"/>
      <c r="O264" s="1752"/>
      <c r="P264" s="1752"/>
      <c r="Q264" s="1752"/>
      <c r="R264" s="1753"/>
      <c r="S264" s="1751"/>
      <c r="T264" s="1752"/>
      <c r="U264" s="1752"/>
      <c r="V264" s="1752"/>
      <c r="W264" s="1752"/>
      <c r="X264" s="1753"/>
    </row>
    <row r="265" spans="1:24" s="107" customFormat="1" ht="162" customHeight="1">
      <c r="A265" s="1772" t="str">
        <f>IF(S75&gt;0,"〇","")</f>
        <v/>
      </c>
      <c r="B265" s="1773"/>
      <c r="C265" s="1774"/>
      <c r="D265" s="1774"/>
      <c r="E265" s="1774"/>
      <c r="F265" s="1774"/>
      <c r="G265" s="1774"/>
      <c r="H265" s="1774"/>
      <c r="I265" s="1791"/>
      <c r="J265" s="1792"/>
      <c r="K265" s="1793"/>
      <c r="L265" s="178"/>
      <c r="M265" s="1754"/>
      <c r="N265" s="1755"/>
      <c r="O265" s="1755"/>
      <c r="P265" s="1755"/>
      <c r="Q265" s="1755"/>
      <c r="R265" s="1756"/>
      <c r="S265" s="1754"/>
      <c r="T265" s="1755"/>
      <c r="U265" s="1755"/>
      <c r="V265" s="1755"/>
      <c r="W265" s="1755"/>
      <c r="X265" s="1756"/>
    </row>
    <row r="266" spans="1:24" ht="24" customHeight="1">
      <c r="A266" s="1767" t="str">
        <f>IF(S88&gt;0,"〇","")</f>
        <v/>
      </c>
      <c r="B266" s="1768"/>
      <c r="C266" s="1771" t="s">
        <v>925</v>
      </c>
      <c r="D266" s="1771"/>
      <c r="E266" s="1771"/>
      <c r="F266" s="1771"/>
      <c r="G266" s="1771"/>
      <c r="H266" s="1771"/>
      <c r="I266" s="168" t="s">
        <v>67</v>
      </c>
      <c r="J266" s="889">
        <v>7</v>
      </c>
      <c r="K266" s="169" t="s">
        <v>350</v>
      </c>
      <c r="L266" s="178"/>
      <c r="M266" s="1748" t="s">
        <v>930</v>
      </c>
      <c r="N266" s="1789"/>
      <c r="O266" s="1789"/>
      <c r="P266" s="1789"/>
      <c r="Q266" s="1789"/>
      <c r="R266" s="1790"/>
      <c r="S266" s="1748" t="s">
        <v>2165</v>
      </c>
      <c r="T266" s="1769"/>
      <c r="U266" s="1769"/>
      <c r="V266" s="1769"/>
      <c r="W266" s="1769"/>
      <c r="X266" s="1770"/>
    </row>
    <row r="267" spans="1:24" s="107" customFormat="1" ht="24" customHeight="1">
      <c r="A267" s="1757"/>
      <c r="B267" s="1758"/>
      <c r="C267" s="1747"/>
      <c r="D267" s="1747"/>
      <c r="E267" s="1747"/>
      <c r="F267" s="1747"/>
      <c r="G267" s="1747"/>
      <c r="H267" s="1747"/>
      <c r="I267" s="171"/>
      <c r="J267" s="172" t="s">
        <v>351</v>
      </c>
      <c r="K267" s="173"/>
      <c r="L267" s="178"/>
      <c r="M267" s="1751"/>
      <c r="N267" s="1752"/>
      <c r="O267" s="1752"/>
      <c r="P267" s="1752"/>
      <c r="Q267" s="1752"/>
      <c r="R267" s="1753"/>
      <c r="S267" s="1798"/>
      <c r="T267" s="1799"/>
      <c r="U267" s="1799"/>
      <c r="V267" s="1799"/>
      <c r="W267" s="1799"/>
      <c r="X267" s="1800"/>
    </row>
    <row r="268" spans="1:24" s="107" customFormat="1" ht="24" customHeight="1">
      <c r="A268" s="1757"/>
      <c r="B268" s="1758"/>
      <c r="C268" s="1747"/>
      <c r="D268" s="1747"/>
      <c r="E268" s="1747"/>
      <c r="F268" s="1747"/>
      <c r="G268" s="1747"/>
      <c r="H268" s="1747"/>
      <c r="I268" s="175" t="s">
        <v>67</v>
      </c>
      <c r="J268" s="888">
        <v>11</v>
      </c>
      <c r="K268" s="176" t="s">
        <v>350</v>
      </c>
      <c r="L268" s="178"/>
      <c r="M268" s="1751"/>
      <c r="N268" s="1752"/>
      <c r="O268" s="1752"/>
      <c r="P268" s="1752"/>
      <c r="Q268" s="1752"/>
      <c r="R268" s="1753"/>
      <c r="S268" s="1798"/>
      <c r="T268" s="1799"/>
      <c r="U268" s="1799"/>
      <c r="V268" s="1799"/>
      <c r="W268" s="1799"/>
      <c r="X268" s="1800"/>
    </row>
    <row r="269" spans="1:24" s="107" customFormat="1" ht="138" customHeight="1">
      <c r="A269" s="1772"/>
      <c r="B269" s="1773"/>
      <c r="C269" s="1774"/>
      <c r="D269" s="1774"/>
      <c r="E269" s="1774"/>
      <c r="F269" s="1774"/>
      <c r="G269" s="1774"/>
      <c r="H269" s="1774"/>
      <c r="I269" s="1791"/>
      <c r="J269" s="1792"/>
      <c r="K269" s="1793"/>
      <c r="L269" s="178"/>
      <c r="M269" s="1754"/>
      <c r="N269" s="1755"/>
      <c r="O269" s="1755"/>
      <c r="P269" s="1755"/>
      <c r="Q269" s="1755"/>
      <c r="R269" s="1756"/>
      <c r="S269" s="1801"/>
      <c r="T269" s="1802"/>
      <c r="U269" s="1802"/>
      <c r="V269" s="1802"/>
      <c r="W269" s="1802"/>
      <c r="X269" s="1803"/>
    </row>
    <row r="270" spans="1:24" ht="24" customHeight="1">
      <c r="A270" s="1796" t="str">
        <f>IF(P110&gt;0,"〇","")</f>
        <v/>
      </c>
      <c r="B270" s="1797"/>
      <c r="C270" s="1771" t="s">
        <v>926</v>
      </c>
      <c r="D270" s="1771"/>
      <c r="E270" s="1771"/>
      <c r="F270" s="1771"/>
      <c r="G270" s="1771"/>
      <c r="H270" s="1771"/>
      <c r="I270" s="168" t="s">
        <v>67</v>
      </c>
      <c r="J270" s="889">
        <v>7</v>
      </c>
      <c r="K270" s="169" t="s">
        <v>350</v>
      </c>
      <c r="L270" s="178"/>
      <c r="M270" s="1748" t="s">
        <v>929</v>
      </c>
      <c r="N270" s="1769"/>
      <c r="O270" s="1769"/>
      <c r="P270" s="1769"/>
      <c r="Q270" s="1769"/>
      <c r="R270" s="1770"/>
      <c r="S270" s="1748" t="s">
        <v>2166</v>
      </c>
      <c r="T270" s="1769"/>
      <c r="U270" s="1769"/>
      <c r="V270" s="1769"/>
      <c r="W270" s="1769"/>
      <c r="X270" s="1770"/>
    </row>
    <row r="271" spans="1:24" s="107" customFormat="1" ht="24" customHeight="1">
      <c r="A271" s="1757"/>
      <c r="B271" s="1758"/>
      <c r="C271" s="1747"/>
      <c r="D271" s="1747"/>
      <c r="E271" s="1747"/>
      <c r="F271" s="1747"/>
      <c r="G271" s="1747"/>
      <c r="H271" s="1747"/>
      <c r="I271" s="171"/>
      <c r="J271" s="172" t="s">
        <v>351</v>
      </c>
      <c r="K271" s="173"/>
      <c r="L271" s="178"/>
      <c r="M271" s="1751"/>
      <c r="N271" s="1752"/>
      <c r="O271" s="1752"/>
      <c r="P271" s="1752"/>
      <c r="Q271" s="1752"/>
      <c r="R271" s="1753"/>
      <c r="S271" s="1751"/>
      <c r="T271" s="1752"/>
      <c r="U271" s="1752"/>
      <c r="V271" s="1752"/>
      <c r="W271" s="1752"/>
      <c r="X271" s="1753"/>
    </row>
    <row r="272" spans="1:24" s="107" customFormat="1" ht="24" customHeight="1">
      <c r="A272" s="1757"/>
      <c r="B272" s="1758"/>
      <c r="C272" s="1747"/>
      <c r="D272" s="1747"/>
      <c r="E272" s="1747"/>
      <c r="F272" s="1747"/>
      <c r="G272" s="1747"/>
      <c r="H272" s="1747"/>
      <c r="I272" s="175" t="s">
        <v>67</v>
      </c>
      <c r="J272" s="888">
        <v>11</v>
      </c>
      <c r="K272" s="176" t="s">
        <v>350</v>
      </c>
      <c r="L272" s="178"/>
      <c r="M272" s="1751"/>
      <c r="N272" s="1752"/>
      <c r="O272" s="1752"/>
      <c r="P272" s="1752"/>
      <c r="Q272" s="1752"/>
      <c r="R272" s="1753"/>
      <c r="S272" s="1751"/>
      <c r="T272" s="1752"/>
      <c r="U272" s="1752"/>
      <c r="V272" s="1752"/>
      <c r="W272" s="1752"/>
      <c r="X272" s="1753"/>
    </row>
    <row r="273" spans="1:25" s="107" customFormat="1" ht="119.45" customHeight="1">
      <c r="A273" s="1772"/>
      <c r="B273" s="1773"/>
      <c r="C273" s="1774"/>
      <c r="D273" s="1774"/>
      <c r="E273" s="1774"/>
      <c r="F273" s="1774"/>
      <c r="G273" s="1774"/>
      <c r="H273" s="1774"/>
      <c r="I273" s="179"/>
      <c r="J273" s="180"/>
      <c r="K273" s="181"/>
      <c r="L273" s="178"/>
      <c r="M273" s="1754"/>
      <c r="N273" s="1755"/>
      <c r="O273" s="1755"/>
      <c r="P273" s="1755"/>
      <c r="Q273" s="1755"/>
      <c r="R273" s="1756"/>
      <c r="S273" s="1754"/>
      <c r="T273" s="1755"/>
      <c r="U273" s="1755"/>
      <c r="V273" s="1755"/>
      <c r="W273" s="1755"/>
      <c r="X273" s="1756"/>
    </row>
    <row r="274" spans="1:25" ht="24" customHeight="1">
      <c r="A274" s="1786" t="str">
        <f>IF(P119&gt;0,"〇","")</f>
        <v>〇</v>
      </c>
      <c r="B274" s="1787"/>
      <c r="C274" s="1788" t="s">
        <v>927</v>
      </c>
      <c r="D274" s="1771"/>
      <c r="E274" s="1771"/>
      <c r="F274" s="1771"/>
      <c r="G274" s="1771"/>
      <c r="H274" s="1771"/>
      <c r="I274" s="168" t="s">
        <v>67</v>
      </c>
      <c r="J274" s="889">
        <v>7</v>
      </c>
      <c r="K274" s="169" t="s">
        <v>350</v>
      </c>
      <c r="L274" s="182"/>
      <c r="M274" s="1748" t="s">
        <v>928</v>
      </c>
      <c r="N274" s="1769"/>
      <c r="O274" s="1769"/>
      <c r="P274" s="1769"/>
      <c r="Q274" s="1769"/>
      <c r="R274" s="1770"/>
      <c r="S274" s="1748" t="s">
        <v>2167</v>
      </c>
      <c r="T274" s="1769"/>
      <c r="U274" s="1769"/>
      <c r="V274" s="1769"/>
      <c r="W274" s="1769"/>
      <c r="X274" s="1770"/>
      <c r="Y274" s="81"/>
    </row>
    <row r="275" spans="1:25" s="107" customFormat="1" ht="24" customHeight="1">
      <c r="A275" s="1757"/>
      <c r="B275" s="1758"/>
      <c r="C275" s="1747"/>
      <c r="D275" s="1747"/>
      <c r="E275" s="1747"/>
      <c r="F275" s="1747"/>
      <c r="G275" s="1747"/>
      <c r="H275" s="1747"/>
      <c r="I275" s="171"/>
      <c r="J275" s="172" t="s">
        <v>351</v>
      </c>
      <c r="K275" s="173"/>
      <c r="L275" s="182"/>
      <c r="M275" s="1751"/>
      <c r="N275" s="1752"/>
      <c r="O275" s="1752"/>
      <c r="P275" s="1752"/>
      <c r="Q275" s="1752"/>
      <c r="R275" s="1753"/>
      <c r="S275" s="1751"/>
      <c r="T275" s="1752"/>
      <c r="U275" s="1752"/>
      <c r="V275" s="1752"/>
      <c r="W275" s="1752"/>
      <c r="X275" s="1753"/>
    </row>
    <row r="276" spans="1:25" s="107" customFormat="1" ht="24" customHeight="1">
      <c r="A276" s="1757"/>
      <c r="B276" s="1758"/>
      <c r="C276" s="1747"/>
      <c r="D276" s="1747"/>
      <c r="E276" s="1747"/>
      <c r="F276" s="1747"/>
      <c r="G276" s="1747"/>
      <c r="H276" s="1747"/>
      <c r="I276" s="175" t="s">
        <v>67</v>
      </c>
      <c r="J276" s="888">
        <v>11</v>
      </c>
      <c r="K276" s="176" t="s">
        <v>350</v>
      </c>
      <c r="L276" s="182"/>
      <c r="M276" s="1751"/>
      <c r="N276" s="1752"/>
      <c r="O276" s="1752"/>
      <c r="P276" s="1752"/>
      <c r="Q276" s="1752"/>
      <c r="R276" s="1753"/>
      <c r="S276" s="1751"/>
      <c r="T276" s="1752"/>
      <c r="U276" s="1752"/>
      <c r="V276" s="1752"/>
      <c r="W276" s="1752"/>
      <c r="X276" s="1753"/>
    </row>
    <row r="277" spans="1:25" s="107" customFormat="1" ht="119.45" customHeight="1">
      <c r="A277" s="1772" t="str">
        <f>IF(S84&gt;0,"〇","")</f>
        <v/>
      </c>
      <c r="B277" s="1773"/>
      <c r="C277" s="1774"/>
      <c r="D277" s="1774"/>
      <c r="E277" s="1774"/>
      <c r="F277" s="1774"/>
      <c r="G277" s="1774"/>
      <c r="H277" s="1774"/>
      <c r="I277" s="179"/>
      <c r="J277" s="180"/>
      <c r="K277" s="181"/>
      <c r="L277" s="182"/>
      <c r="M277" s="1754"/>
      <c r="N277" s="1755"/>
      <c r="O277" s="1755"/>
      <c r="P277" s="1755"/>
      <c r="Q277" s="1755"/>
      <c r="R277" s="1756"/>
      <c r="S277" s="1754"/>
      <c r="T277" s="1755"/>
      <c r="U277" s="1755"/>
      <c r="V277" s="1755"/>
      <c r="W277" s="1755"/>
      <c r="X277" s="1756"/>
    </row>
    <row r="278" spans="1:25" ht="7.15" customHeight="1">
      <c r="A278" s="183"/>
      <c r="B278" s="183"/>
      <c r="C278" s="184"/>
      <c r="D278" s="184"/>
      <c r="E278" s="184"/>
      <c r="F278" s="184"/>
      <c r="G278" s="184"/>
      <c r="H278" s="184"/>
      <c r="I278" s="184"/>
      <c r="J278" s="184"/>
      <c r="K278" s="184"/>
      <c r="L278" s="184"/>
      <c r="M278" s="184"/>
      <c r="N278" s="184"/>
      <c r="O278" s="184"/>
      <c r="P278" s="184"/>
      <c r="Q278" s="184"/>
      <c r="R278" s="184"/>
      <c r="S278" s="184"/>
      <c r="T278" s="184"/>
      <c r="U278" s="184"/>
      <c r="V278" s="184"/>
      <c r="W278" s="184"/>
      <c r="X278" s="184"/>
    </row>
    <row r="279" spans="1:25" ht="18" customHeight="1">
      <c r="A279" s="160"/>
      <c r="B279" s="161" t="s">
        <v>190</v>
      </c>
      <c r="C279" s="155" t="s">
        <v>931</v>
      </c>
      <c r="D279" s="155"/>
      <c r="E279" s="155"/>
      <c r="F279" s="155"/>
      <c r="G279" s="155"/>
      <c r="H279" s="155"/>
      <c r="I279" s="155"/>
      <c r="J279" s="155"/>
      <c r="K279" s="155"/>
      <c r="L279" s="155"/>
      <c r="M279" s="155"/>
      <c r="N279" s="155"/>
      <c r="O279" s="155"/>
      <c r="P279" s="155"/>
      <c r="Q279" s="155"/>
      <c r="R279" s="155"/>
      <c r="S279" s="155"/>
      <c r="T279" s="155"/>
      <c r="U279" s="155"/>
      <c r="V279" s="155"/>
      <c r="W279" s="155"/>
      <c r="X279" s="155"/>
    </row>
    <row r="280" spans="1:25" ht="45.75" customHeight="1">
      <c r="A280" s="160"/>
      <c r="B280" s="185" t="s">
        <v>191</v>
      </c>
      <c r="C280" s="1568" t="s">
        <v>192</v>
      </c>
      <c r="D280" s="1568"/>
      <c r="E280" s="1568"/>
      <c r="F280" s="1568"/>
      <c r="G280" s="1568"/>
      <c r="H280" s="1568"/>
      <c r="I280" s="1568"/>
      <c r="J280" s="1568"/>
      <c r="K280" s="1568"/>
      <c r="L280" s="1568"/>
      <c r="M280" s="1568"/>
      <c r="N280" s="1568"/>
      <c r="O280" s="1568"/>
      <c r="P280" s="1568"/>
      <c r="Q280" s="1568"/>
      <c r="R280" s="1568"/>
      <c r="S280" s="1568"/>
      <c r="T280" s="1568"/>
      <c r="U280" s="1568"/>
      <c r="V280" s="1568"/>
      <c r="W280" s="1568"/>
      <c r="X280" s="1568"/>
    </row>
  </sheetData>
  <dataConsolidate/>
  <mergeCells count="465">
    <mergeCell ref="F236:X236"/>
    <mergeCell ref="F231:X231"/>
    <mergeCell ref="F27:X27"/>
    <mergeCell ref="A27:E27"/>
    <mergeCell ref="A1:C1"/>
    <mergeCell ref="C215:I218"/>
    <mergeCell ref="R209:X209"/>
    <mergeCell ref="R210:X210"/>
    <mergeCell ref="J212:P212"/>
    <mergeCell ref="J213:P213"/>
    <mergeCell ref="J214:P214"/>
    <mergeCell ref="R212:X212"/>
    <mergeCell ref="R213:X213"/>
    <mergeCell ref="R214:X214"/>
    <mergeCell ref="C211:I214"/>
    <mergeCell ref="C207:I210"/>
    <mergeCell ref="B101:F101"/>
    <mergeCell ref="H101:J101"/>
    <mergeCell ref="K101:R101"/>
    <mergeCell ref="K96:R96"/>
    <mergeCell ref="H97:J97"/>
    <mergeCell ref="K97:R97"/>
    <mergeCell ref="A162:B162"/>
    <mergeCell ref="C162:X162"/>
    <mergeCell ref="A163:B163"/>
    <mergeCell ref="C163:X163"/>
    <mergeCell ref="B103:J103"/>
    <mergeCell ref="B107:R107"/>
    <mergeCell ref="B116:R116"/>
    <mergeCell ref="J206:P206"/>
    <mergeCell ref="R206:X206"/>
    <mergeCell ref="C205:I206"/>
    <mergeCell ref="K103:R103"/>
    <mergeCell ref="A200:F200"/>
    <mergeCell ref="H200:J200"/>
    <mergeCell ref="K200:O200"/>
    <mergeCell ref="A164:B164"/>
    <mergeCell ref="C164:X164"/>
    <mergeCell ref="A160:B160"/>
    <mergeCell ref="C160:X160"/>
    <mergeCell ref="A161:B161"/>
    <mergeCell ref="C161:X161"/>
    <mergeCell ref="A157:B157"/>
    <mergeCell ref="C157:X157"/>
    <mergeCell ref="A158:B158"/>
    <mergeCell ref="C158:X158"/>
    <mergeCell ref="B133:C134"/>
    <mergeCell ref="A159:B159"/>
    <mergeCell ref="B100:F100"/>
    <mergeCell ref="E70:F70"/>
    <mergeCell ref="H70:I70"/>
    <mergeCell ref="J70:K70"/>
    <mergeCell ref="B69:K69"/>
    <mergeCell ref="M69:O70"/>
    <mergeCell ref="E71:F71"/>
    <mergeCell ref="H71:I71"/>
    <mergeCell ref="J71:K71"/>
    <mergeCell ref="H100:J100"/>
    <mergeCell ref="K100:R100"/>
    <mergeCell ref="N89:O89"/>
    <mergeCell ref="B91:X91"/>
    <mergeCell ref="B92:X92"/>
    <mergeCell ref="K98:R98"/>
    <mergeCell ref="B99:F99"/>
    <mergeCell ref="H99:J99"/>
    <mergeCell ref="K99:R99"/>
    <mergeCell ref="B93:X93"/>
    <mergeCell ref="B96:F96"/>
    <mergeCell ref="H96:J96"/>
    <mergeCell ref="S88:T90"/>
    <mergeCell ref="B85:T85"/>
    <mergeCell ref="B98:F98"/>
    <mergeCell ref="C280:X280"/>
    <mergeCell ref="A266:B266"/>
    <mergeCell ref="C266:H266"/>
    <mergeCell ref="A270:B270"/>
    <mergeCell ref="C270:H270"/>
    <mergeCell ref="A269:B269"/>
    <mergeCell ref="C269:H269"/>
    <mergeCell ref="A271:B271"/>
    <mergeCell ref="C271:H271"/>
    <mergeCell ref="A272:B272"/>
    <mergeCell ref="C272:H272"/>
    <mergeCell ref="M270:R273"/>
    <mergeCell ref="S270:X273"/>
    <mergeCell ref="A275:B275"/>
    <mergeCell ref="C275:H275"/>
    <mergeCell ref="A273:B273"/>
    <mergeCell ref="C273:H273"/>
    <mergeCell ref="A277:B277"/>
    <mergeCell ref="C277:H277"/>
    <mergeCell ref="A268:B268"/>
    <mergeCell ref="S266:X269"/>
    <mergeCell ref="I269:K269"/>
    <mergeCell ref="A267:B267"/>
    <mergeCell ref="C267:H267"/>
    <mergeCell ref="C256:H256"/>
    <mergeCell ref="A239:K241"/>
    <mergeCell ref="M239:X239"/>
    <mergeCell ref="M241:X241"/>
    <mergeCell ref="M240:T240"/>
    <mergeCell ref="U240:W240"/>
    <mergeCell ref="A257:B257"/>
    <mergeCell ref="A274:B274"/>
    <mergeCell ref="C274:H274"/>
    <mergeCell ref="C268:H268"/>
    <mergeCell ref="M266:R269"/>
    <mergeCell ref="A263:B263"/>
    <mergeCell ref="C264:H264"/>
    <mergeCell ref="M262:R265"/>
    <mergeCell ref="S262:X265"/>
    <mergeCell ref="I265:K265"/>
    <mergeCell ref="A264:B264"/>
    <mergeCell ref="M260:R260"/>
    <mergeCell ref="M261:R261"/>
    <mergeCell ref="A262:B262"/>
    <mergeCell ref="I260:K260"/>
    <mergeCell ref="S260:X260"/>
    <mergeCell ref="I261:K261"/>
    <mergeCell ref="C263:H263"/>
    <mergeCell ref="A276:B276"/>
    <mergeCell ref="C276:H276"/>
    <mergeCell ref="M274:R277"/>
    <mergeCell ref="S274:X277"/>
    <mergeCell ref="C262:H262"/>
    <mergeCell ref="A261:B261"/>
    <mergeCell ref="C261:H261"/>
    <mergeCell ref="A260:B260"/>
    <mergeCell ref="C260:H260"/>
    <mergeCell ref="S261:X261"/>
    <mergeCell ref="A265:B265"/>
    <mergeCell ref="C265:H265"/>
    <mergeCell ref="B226:E226"/>
    <mergeCell ref="F226:I226"/>
    <mergeCell ref="J226:M226"/>
    <mergeCell ref="N226:P226"/>
    <mergeCell ref="R226:T226"/>
    <mergeCell ref="U226:X226"/>
    <mergeCell ref="C257:H257"/>
    <mergeCell ref="S256:X259"/>
    <mergeCell ref="A258:B258"/>
    <mergeCell ref="C258:H258"/>
    <mergeCell ref="B254:X254"/>
    <mergeCell ref="A255:B255"/>
    <mergeCell ref="C255:H255"/>
    <mergeCell ref="I255:K255"/>
    <mergeCell ref="M255:R255"/>
    <mergeCell ref="S255:X255"/>
    <mergeCell ref="A248:C248"/>
    <mergeCell ref="D248:T248"/>
    <mergeCell ref="A259:B259"/>
    <mergeCell ref="C259:H259"/>
    <mergeCell ref="I259:K259"/>
    <mergeCell ref="M256:R259"/>
    <mergeCell ref="A256:B256"/>
    <mergeCell ref="F234:I234"/>
    <mergeCell ref="B225:E225"/>
    <mergeCell ref="F225:I225"/>
    <mergeCell ref="J225:M225"/>
    <mergeCell ref="N225:P225"/>
    <mergeCell ref="R225:T225"/>
    <mergeCell ref="U225:X225"/>
    <mergeCell ref="C219:I219"/>
    <mergeCell ref="J219:P219"/>
    <mergeCell ref="B224:E224"/>
    <mergeCell ref="F224:I224"/>
    <mergeCell ref="J224:M224"/>
    <mergeCell ref="N224:P224"/>
    <mergeCell ref="R224:T224"/>
    <mergeCell ref="U224:X224"/>
    <mergeCell ref="A220:X220"/>
    <mergeCell ref="A205:B219"/>
    <mergeCell ref="J205:P205"/>
    <mergeCell ref="J207:P207"/>
    <mergeCell ref="J211:P211"/>
    <mergeCell ref="J215:P215"/>
    <mergeCell ref="R205:X205"/>
    <mergeCell ref="R207:X207"/>
    <mergeCell ref="R211:X211"/>
    <mergeCell ref="R215:X215"/>
    <mergeCell ref="R219:X219"/>
    <mergeCell ref="A183:B183"/>
    <mergeCell ref="C183:X183"/>
    <mergeCell ref="A178:B178"/>
    <mergeCell ref="C178:X178"/>
    <mergeCell ref="A179:B179"/>
    <mergeCell ref="C179:X179"/>
    <mergeCell ref="A180:B180"/>
    <mergeCell ref="C180:X180"/>
    <mergeCell ref="A204:B204"/>
    <mergeCell ref="C204:I204"/>
    <mergeCell ref="J204:P204"/>
    <mergeCell ref="R204:X204"/>
    <mergeCell ref="J208:P208"/>
    <mergeCell ref="J209:P209"/>
    <mergeCell ref="J210:P210"/>
    <mergeCell ref="R208:X208"/>
    <mergeCell ref="C182:X182"/>
    <mergeCell ref="J216:P216"/>
    <mergeCell ref="J217:P217"/>
    <mergeCell ref="J218:P218"/>
    <mergeCell ref="R216:X216"/>
    <mergeCell ref="R217:X217"/>
    <mergeCell ref="R218:X218"/>
    <mergeCell ref="C159:X159"/>
    <mergeCell ref="D148:M148"/>
    <mergeCell ref="N148:W148"/>
    <mergeCell ref="B154:X154"/>
    <mergeCell ref="C155:X155"/>
    <mergeCell ref="A156:B156"/>
    <mergeCell ref="C156:X156"/>
    <mergeCell ref="A155:B155"/>
    <mergeCell ref="B148:C149"/>
    <mergeCell ref="D149:M149"/>
    <mergeCell ref="N149:W149"/>
    <mergeCell ref="B146:C146"/>
    <mergeCell ref="D146:M146"/>
    <mergeCell ref="N146:W146"/>
    <mergeCell ref="B147:C147"/>
    <mergeCell ref="D147:M147"/>
    <mergeCell ref="N147:W147"/>
    <mergeCell ref="B144:C144"/>
    <mergeCell ref="D144:M144"/>
    <mergeCell ref="N144:W144"/>
    <mergeCell ref="B145:C145"/>
    <mergeCell ref="D145:M145"/>
    <mergeCell ref="N145:W145"/>
    <mergeCell ref="B142:C142"/>
    <mergeCell ref="D142:M142"/>
    <mergeCell ref="N142:W142"/>
    <mergeCell ref="B143:C143"/>
    <mergeCell ref="D143:M143"/>
    <mergeCell ref="N143:W143"/>
    <mergeCell ref="B140:C140"/>
    <mergeCell ref="D140:M140"/>
    <mergeCell ref="N140:W140"/>
    <mergeCell ref="B141:C141"/>
    <mergeCell ref="D141:M141"/>
    <mergeCell ref="N141:W141"/>
    <mergeCell ref="D133:X133"/>
    <mergeCell ref="B137:X137"/>
    <mergeCell ref="B138:M138"/>
    <mergeCell ref="N138:W138"/>
    <mergeCell ref="B139:C139"/>
    <mergeCell ref="D139:M139"/>
    <mergeCell ref="N139:W139"/>
    <mergeCell ref="B130:C130"/>
    <mergeCell ref="D130:X130"/>
    <mergeCell ref="B131:C131"/>
    <mergeCell ref="D131:X131"/>
    <mergeCell ref="B132:C132"/>
    <mergeCell ref="D132:X132"/>
    <mergeCell ref="D134:X134"/>
    <mergeCell ref="B120:X120"/>
    <mergeCell ref="B121:X121"/>
    <mergeCell ref="B122:X122"/>
    <mergeCell ref="B129:C129"/>
    <mergeCell ref="D129:X129"/>
    <mergeCell ref="K119:M119"/>
    <mergeCell ref="N119:O119"/>
    <mergeCell ref="P119:R119"/>
    <mergeCell ref="B118:C118"/>
    <mergeCell ref="D118:E118"/>
    <mergeCell ref="F118:H118"/>
    <mergeCell ref="I118:J118"/>
    <mergeCell ref="B119:C119"/>
    <mergeCell ref="D119:E119"/>
    <mergeCell ref="F119:H119"/>
    <mergeCell ref="I119:J119"/>
    <mergeCell ref="B111:X111"/>
    <mergeCell ref="B112:X112"/>
    <mergeCell ref="B117:J117"/>
    <mergeCell ref="K117:M118"/>
    <mergeCell ref="N117:O118"/>
    <mergeCell ref="P117:R118"/>
    <mergeCell ref="P108:R109"/>
    <mergeCell ref="B109:C109"/>
    <mergeCell ref="D109:E109"/>
    <mergeCell ref="F109:H109"/>
    <mergeCell ref="N110:O110"/>
    <mergeCell ref="P110:R110"/>
    <mergeCell ref="I109:J109"/>
    <mergeCell ref="B110:C110"/>
    <mergeCell ref="D110:E110"/>
    <mergeCell ref="F110:H110"/>
    <mergeCell ref="I110:J110"/>
    <mergeCell ref="K110:M110"/>
    <mergeCell ref="B108:J108"/>
    <mergeCell ref="K108:M109"/>
    <mergeCell ref="N108:O109"/>
    <mergeCell ref="H98:J98"/>
    <mergeCell ref="B89:C89"/>
    <mergeCell ref="D89:E89"/>
    <mergeCell ref="B88:C88"/>
    <mergeCell ref="D88:E88"/>
    <mergeCell ref="F88:H88"/>
    <mergeCell ref="I88:J88"/>
    <mergeCell ref="K88:M88"/>
    <mergeCell ref="B97:F97"/>
    <mergeCell ref="F89:H89"/>
    <mergeCell ref="I89:J89"/>
    <mergeCell ref="K89:M89"/>
    <mergeCell ref="B90:C90"/>
    <mergeCell ref="D90:E90"/>
    <mergeCell ref="F90:H90"/>
    <mergeCell ref="I90:J90"/>
    <mergeCell ref="K90:M90"/>
    <mergeCell ref="P88:R90"/>
    <mergeCell ref="B80:D80"/>
    <mergeCell ref="E80:H80"/>
    <mergeCell ref="I80:M80"/>
    <mergeCell ref="N80:R80"/>
    <mergeCell ref="S80:W80"/>
    <mergeCell ref="B81:X81"/>
    <mergeCell ref="B82:X82"/>
    <mergeCell ref="B86:J86"/>
    <mergeCell ref="K86:M87"/>
    <mergeCell ref="N86:O87"/>
    <mergeCell ref="P86:R87"/>
    <mergeCell ref="S86:T87"/>
    <mergeCell ref="B87:C87"/>
    <mergeCell ref="D87:E87"/>
    <mergeCell ref="F87:H87"/>
    <mergeCell ref="I87:J87"/>
    <mergeCell ref="N88:O88"/>
    <mergeCell ref="N90:O90"/>
    <mergeCell ref="B72:D72"/>
    <mergeCell ref="E72:F72"/>
    <mergeCell ref="H72:I72"/>
    <mergeCell ref="J72:K72"/>
    <mergeCell ref="M72:O72"/>
    <mergeCell ref="P72:S72"/>
    <mergeCell ref="P71:S71"/>
    <mergeCell ref="T71:W72"/>
    <mergeCell ref="C49:T49"/>
    <mergeCell ref="M71:O71"/>
    <mergeCell ref="T69:W70"/>
    <mergeCell ref="P69:S70"/>
    <mergeCell ref="A49:B49"/>
    <mergeCell ref="B74:X74"/>
    <mergeCell ref="B77:W77"/>
    <mergeCell ref="B78:H78"/>
    <mergeCell ref="I78:M79"/>
    <mergeCell ref="N78:R79"/>
    <mergeCell ref="S78:W79"/>
    <mergeCell ref="B79:D79"/>
    <mergeCell ref="E79:H79"/>
    <mergeCell ref="B73:X73"/>
    <mergeCell ref="K14:T14"/>
    <mergeCell ref="A23:E23"/>
    <mergeCell ref="F23:J23"/>
    <mergeCell ref="A54:B55"/>
    <mergeCell ref="C54:D55"/>
    <mergeCell ref="B71:D71"/>
    <mergeCell ref="A56:B62"/>
    <mergeCell ref="C56:D62"/>
    <mergeCell ref="A63:B63"/>
    <mergeCell ref="C63:D63"/>
    <mergeCell ref="B68:W68"/>
    <mergeCell ref="B70:D70"/>
    <mergeCell ref="A42:B42"/>
    <mergeCell ref="C42:T42"/>
    <mergeCell ref="A43:B43"/>
    <mergeCell ref="C43:T43"/>
    <mergeCell ref="A44:B44"/>
    <mergeCell ref="C44:T44"/>
    <mergeCell ref="A46:B46"/>
    <mergeCell ref="C46:T46"/>
    <mergeCell ref="A47:T47"/>
    <mergeCell ref="A48:B48"/>
    <mergeCell ref="C48:T48"/>
    <mergeCell ref="A25:E25"/>
    <mergeCell ref="A3:X3"/>
    <mergeCell ref="A4:X4"/>
    <mergeCell ref="O21:X21"/>
    <mergeCell ref="O22:X22"/>
    <mergeCell ref="O23:X23"/>
    <mergeCell ref="A26:E26"/>
    <mergeCell ref="F26:J26"/>
    <mergeCell ref="K26:N26"/>
    <mergeCell ref="O26:X26"/>
    <mergeCell ref="A24:E24"/>
    <mergeCell ref="F24:J24"/>
    <mergeCell ref="K24:N24"/>
    <mergeCell ref="O24:X24"/>
    <mergeCell ref="A19:X19"/>
    <mergeCell ref="A10:J10"/>
    <mergeCell ref="K10:T10"/>
    <mergeCell ref="A11:J11"/>
    <mergeCell ref="K11:T11"/>
    <mergeCell ref="A12:J12"/>
    <mergeCell ref="K12:T12"/>
    <mergeCell ref="A13:J13"/>
    <mergeCell ref="K13:T13"/>
    <mergeCell ref="A14:J14"/>
    <mergeCell ref="F22:J22"/>
    <mergeCell ref="P169:R169"/>
    <mergeCell ref="A187:X187"/>
    <mergeCell ref="A188:X188"/>
    <mergeCell ref="C190:X190"/>
    <mergeCell ref="A193:X193"/>
    <mergeCell ref="B194:W197"/>
    <mergeCell ref="A184:B184"/>
    <mergeCell ref="C184:X184"/>
    <mergeCell ref="A186:B186"/>
    <mergeCell ref="C186:X186"/>
    <mergeCell ref="H169:I169"/>
    <mergeCell ref="N169:O169"/>
    <mergeCell ref="D170:F170"/>
    <mergeCell ref="H170:I170"/>
    <mergeCell ref="J170:M170"/>
    <mergeCell ref="N170:O170"/>
    <mergeCell ref="P170:R170"/>
    <mergeCell ref="A181:B181"/>
    <mergeCell ref="C181:X181"/>
    <mergeCell ref="A182:B182"/>
    <mergeCell ref="J169:M169"/>
    <mergeCell ref="S170:W170"/>
    <mergeCell ref="A15:J15"/>
    <mergeCell ref="K15:T15"/>
    <mergeCell ref="A16:J16"/>
    <mergeCell ref="K16:T16"/>
    <mergeCell ref="A17:T17"/>
    <mergeCell ref="A39:B39"/>
    <mergeCell ref="C39:T39"/>
    <mergeCell ref="A40:T40"/>
    <mergeCell ref="A41:B41"/>
    <mergeCell ref="C41:T41"/>
    <mergeCell ref="A32:F32"/>
    <mergeCell ref="H32:M32"/>
    <mergeCell ref="N32:T32"/>
    <mergeCell ref="A33:F33"/>
    <mergeCell ref="H33:M33"/>
    <mergeCell ref="N33:T33"/>
    <mergeCell ref="A21:E21"/>
    <mergeCell ref="F21:J21"/>
    <mergeCell ref="A34:X34"/>
    <mergeCell ref="K21:N21"/>
    <mergeCell ref="K22:N22"/>
    <mergeCell ref="K23:N23"/>
    <mergeCell ref="A22:E22"/>
    <mergeCell ref="B102:R102"/>
    <mergeCell ref="F25:J25"/>
    <mergeCell ref="K25:N25"/>
    <mergeCell ref="O25:X25"/>
    <mergeCell ref="A50:B50"/>
    <mergeCell ref="C50:T50"/>
    <mergeCell ref="A247:C247"/>
    <mergeCell ref="D247:T247"/>
    <mergeCell ref="A165:B165"/>
    <mergeCell ref="C165:X165"/>
    <mergeCell ref="A185:B185"/>
    <mergeCell ref="C185:X185"/>
    <mergeCell ref="A171:C171"/>
    <mergeCell ref="D171:X171"/>
    <mergeCell ref="A176:B176"/>
    <mergeCell ref="C176:X176"/>
    <mergeCell ref="A177:B177"/>
    <mergeCell ref="C177:X177"/>
    <mergeCell ref="A168:X168"/>
    <mergeCell ref="A169:C169"/>
    <mergeCell ref="A170:C170"/>
    <mergeCell ref="D169:F169"/>
    <mergeCell ref="F229:I229"/>
    <mergeCell ref="S169:W169"/>
  </mergeCells>
  <phoneticPr fontId="3"/>
  <dataValidations count="7">
    <dataValidation type="list" allowBlank="1" showInputMessage="1" showErrorMessage="1" sqref="F28:J28" xr:uid="{00000000-0002-0000-0700-000001000000}">
      <formula1>"ア,イ,ウ"</formula1>
    </dataValidation>
    <dataValidation type="list" allowBlank="1" showInputMessage="1" prompt="下記のア～ウから該当する役割を選択" sqref="F22:J26" xr:uid="{00000000-0002-0000-0700-000002000000}">
      <formula1>"ア,イ,ウ"</formula1>
    </dataValidation>
    <dataValidation type="list" allowBlank="1" showInputMessage="1" prompt="該当する項目に「〇」を記載" sqref="A41:B44 C130:C132 H169:I170 N169:O170 A157:B165 A177:B186 A48:B50 B130:B133 B139:B148 C139:C147" xr:uid="{00000000-0002-0000-0700-000003000000}">
      <formula1>"　,〇,"</formula1>
    </dataValidation>
    <dataValidation type="list" allowBlank="1" showInputMessage="1" showErrorMessage="1" prompt="該当する場合に「✓」を選択" sqref="A155:B155" xr:uid="{00000000-0002-0000-0700-000004000000}">
      <formula1>"　,✓,"</formula1>
    </dataValidation>
    <dataValidation type="list" allowBlank="1" showInputMessage="1" prompt="取組開始年度を入力" sqref="J256 J262 J266 J270 J274" xr:uid="{1E54E59F-D6D0-4057-A3DE-802984965DC5}">
      <formula1>"7,8,9,10,11"</formula1>
    </dataValidation>
    <dataValidation type="list" allowBlank="1" showInputMessage="1" prompt="取組終了年度を入力_x000a_（加算額は取組期間内に限り交付されます）" sqref="J258 J264 J268 J272 J276" xr:uid="{E460FB9F-958F-4F67-9C87-FA6FB3F54517}">
      <formula1>"7,8,9,10,11"</formula1>
    </dataValidation>
    <dataValidation type="list" allowBlank="1" showInputMessage="1" showErrorMessage="1" prompt="年度を選択" sqref="F224:P224 R224:X224 F229:I229 F234:I234" xr:uid="{52525626-8BF8-469E-ACB2-D65AD81B48E9}">
      <formula1>"令和7年度,令和8年度,令和9年度,令和10年度,令和11年度"</formula1>
    </dataValidation>
  </dataValidations>
  <printOptions horizontalCentered="1"/>
  <pageMargins left="0.59055118110236227" right="0.31496062992125984" top="0.74803149606299213" bottom="0.74803149606299213" header="0.31496062992125984" footer="0.31496062992125984"/>
  <pageSetup paperSize="9" scale="72" fitToWidth="0" fitToHeight="0" orientation="portrait" r:id="rId1"/>
  <rowBreaks count="1" manualBreakCount="1">
    <brk id="261" max="2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46</vt:i4>
      </vt:variant>
    </vt:vector>
  </HeadingPairs>
  <TitlesOfParts>
    <vt:vector size="83" baseType="lpstr">
      <vt:lpstr>はじめに</vt:lpstr>
      <vt:lpstr>別紙２①</vt:lpstr>
      <vt:lpstr>プルダウンリスト</vt:lpstr>
      <vt:lpstr>参４_申請</vt:lpstr>
      <vt:lpstr>参４_申請_事業計画</vt:lpstr>
      <vt:lpstr>別紙１①</vt:lpstr>
      <vt:lpstr>別紙１②</vt:lpstr>
      <vt:lpstr>別紙１③</vt:lpstr>
      <vt:lpstr>別紙１④</vt:lpstr>
      <vt:lpstr>別紙３</vt:lpstr>
      <vt:lpstr>別紙４</vt:lpstr>
      <vt:lpstr>別紙５</vt:lpstr>
      <vt:lpstr>別紙６</vt:lpstr>
      <vt:lpstr>別紙７</vt:lpstr>
      <vt:lpstr>別紙７（別添）</vt:lpstr>
      <vt:lpstr>別紙８</vt:lpstr>
      <vt:lpstr>別紙９</vt:lpstr>
      <vt:lpstr>別紙２②（ネットワーク化活動計画）</vt:lpstr>
      <vt:lpstr>別紙２③（ネットワーク化）</vt:lpstr>
      <vt:lpstr>別紙２④（統合）</vt:lpstr>
      <vt:lpstr>別紙２⑤（多様な組織等の参画）</vt:lpstr>
      <vt:lpstr>参10</vt:lpstr>
      <vt:lpstr>参12</vt:lpstr>
      <vt:lpstr>参13</vt:lpstr>
      <vt:lpstr>参14</vt:lpstr>
      <vt:lpstr>参17</vt:lpstr>
      <vt:lpstr>参17_別紙</vt:lpstr>
      <vt:lpstr>収支報告書（金銭出納簿連動）</vt:lpstr>
      <vt:lpstr>支出に係る届出</vt:lpstr>
      <vt:lpstr>活動記録（参考） </vt:lpstr>
      <vt:lpstr>【選択肢】</vt:lpstr>
      <vt:lpstr>金銭出納簿（今年度）（参考）</vt:lpstr>
      <vt:lpstr>金銭出納簿（前年度）（参考） </vt:lpstr>
      <vt:lpstr>活動記録（多面的機能支払交付金の様式）</vt:lpstr>
      <vt:lpstr>【活動項目番号表】 </vt:lpstr>
      <vt:lpstr>金銭出納簿（多面的機能支払交付金の様式）</vt:lpstr>
      <vt:lpstr>実施状況報告（様式2）</vt:lpstr>
      <vt:lpstr>'【活動項目番号表】 '!Print_Area</vt:lpstr>
      <vt:lpstr>【選択肢】!Print_Area</vt:lpstr>
      <vt:lpstr>はじめに!Print_Area</vt:lpstr>
      <vt:lpstr>'活動記録（参考） '!Print_Area</vt:lpstr>
      <vt:lpstr>'活動記録（多面的機能支払交付金の様式）'!Print_Area</vt:lpstr>
      <vt:lpstr>'金銭出納簿（今年度）（参考）'!Print_Area</vt:lpstr>
      <vt:lpstr>'金銭出納簿（前年度）（参考） '!Print_Area</vt:lpstr>
      <vt:lpstr>'金銭出納簿（多面的機能支払交付金の様式）'!Print_Area</vt:lpstr>
      <vt:lpstr>参10!Print_Area</vt:lpstr>
      <vt:lpstr>参12!Print_Area</vt:lpstr>
      <vt:lpstr>参13!Print_Area</vt:lpstr>
      <vt:lpstr>参14!Print_Area</vt:lpstr>
      <vt:lpstr>参17!Print_Area</vt:lpstr>
      <vt:lpstr>参17_別紙!Print_Area</vt:lpstr>
      <vt:lpstr>参４_申請!Print_Area</vt:lpstr>
      <vt:lpstr>参４_申請_事業計画!Print_Area</vt:lpstr>
      <vt:lpstr>支出に係る届出!Print_Area</vt:lpstr>
      <vt:lpstr>'実施状況報告（様式2）'!Print_Area</vt:lpstr>
      <vt:lpstr>'収支報告書（金銭出納簿連動）'!Print_Area</vt:lpstr>
      <vt:lpstr>別紙１①!Print_Area</vt:lpstr>
      <vt:lpstr>別紙１③!Print_Area</vt:lpstr>
      <vt:lpstr>別紙１④!Print_Area</vt:lpstr>
      <vt:lpstr>別紙２①!Print_Area</vt:lpstr>
      <vt:lpstr>'別紙２②（ネットワーク化活動計画）'!Print_Area</vt:lpstr>
      <vt:lpstr>'別紙２③（ネットワーク化）'!Print_Area</vt:lpstr>
      <vt:lpstr>'別紙２④（統合）'!Print_Area</vt:lpstr>
      <vt:lpstr>'別紙２⑤（多様な組織等の参画）'!Print_Area</vt:lpstr>
      <vt:lpstr>別紙３!Print_Area</vt:lpstr>
      <vt:lpstr>別紙４!Print_Area</vt:lpstr>
      <vt:lpstr>別紙５!Print_Area</vt:lpstr>
      <vt:lpstr>別紙６!Print_Area</vt:lpstr>
      <vt:lpstr>別紙７!Print_Area</vt:lpstr>
      <vt:lpstr>'別紙７（別添）'!Print_Area</vt:lpstr>
      <vt:lpstr>別紙８!Print_Area</vt:lpstr>
      <vt:lpstr>別紙９!Print_Area</vt:lpstr>
      <vt:lpstr>'活動記録（参考） '!Print_Titles</vt:lpstr>
      <vt:lpstr>'活動記録（多面的機能支払交付金の様式）'!Print_Titles</vt:lpstr>
      <vt:lpstr>'金銭出納簿（今年度）（参考）'!Print_Titles</vt:lpstr>
      <vt:lpstr>'金銭出納簿（前年度）（参考） '!Print_Titles</vt:lpstr>
      <vt:lpstr>'金銭出納簿（多面的機能支払交付金の様式）'!Print_Titles</vt:lpstr>
      <vt:lpstr>別紙２①!Print_Titles</vt:lpstr>
      <vt:lpstr>採草放牧地</vt:lpstr>
      <vt:lpstr>草地</vt:lpstr>
      <vt:lpstr>地目</vt:lpstr>
      <vt:lpstr>田</vt:lpstr>
      <vt:lpstr>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2025-05-13T08:44:46Z</dcterms:created>
  <dcterms:modified xsi:type="dcterms:W3CDTF">2025-05-13T08:44:46Z</dcterms:modified>
</cp:coreProperties>
</file>