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cl-file-sv\障がい福祉課\040自立支援給付\020障害福祉サービス（者）\【R4.8月～】サービス関係担当者フォルダ\006_障がい福祉サービス\000_★サービスに関する資料\■【鳥取市】_支給量の計算について\"/>
    </mc:Choice>
  </mc:AlternateContent>
  <xr:revisionPtr revIDLastSave="0" documentId="13_ncr:1_{CBA96CE1-A841-46AF-B1CE-14EB9C7791E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算定" sheetId="1" r:id="rId1"/>
    <sheet name="計算表(例)" sheetId="5" r:id="rId2"/>
    <sheet name="計算表(空)" sheetId="9" r:id="rId3"/>
    <sheet name="補足事項" sheetId="7" r:id="rId4"/>
    <sheet name="報酬単価(R6.4" sheetId="8" r:id="rId5"/>
  </sheets>
  <definedNames>
    <definedName name="_xlnm.Print_Area" localSheetId="2">'計算表(空)'!$A$1:$L$55</definedName>
    <definedName name="_xlnm.Print_Area" localSheetId="1">'計算表(例)'!$A$1:$L$55</definedName>
    <definedName name="_xlnm.Print_Area" localSheetId="0">算定!$A$1:$AZ$48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9" l="1"/>
  <c r="J43" i="9"/>
  <c r="J40" i="9"/>
  <c r="J42" i="9"/>
  <c r="J31" i="9"/>
  <c r="J33" i="9"/>
  <c r="J18" i="9"/>
  <c r="J16" i="9"/>
  <c r="J9" i="9"/>
  <c r="J7" i="9"/>
  <c r="C16" i="9" l="1"/>
  <c r="D40" i="9"/>
  <c r="D41" i="9" s="1"/>
  <c r="I45" i="9"/>
  <c r="H45" i="9"/>
  <c r="G45" i="9"/>
  <c r="F45" i="9"/>
  <c r="E45" i="9"/>
  <c r="D45" i="9"/>
  <c r="C45" i="9"/>
  <c r="I42" i="9"/>
  <c r="H42" i="9"/>
  <c r="G42" i="9"/>
  <c r="F42" i="9"/>
  <c r="I41" i="9"/>
  <c r="H41" i="9"/>
  <c r="G41" i="9"/>
  <c r="I40" i="9"/>
  <c r="H40" i="9"/>
  <c r="G40" i="9"/>
  <c r="F40" i="9"/>
  <c r="F41" i="9" s="1"/>
  <c r="E40" i="9"/>
  <c r="E41" i="9" s="1"/>
  <c r="C40" i="9"/>
  <c r="C41" i="9" s="1"/>
  <c r="I33" i="9"/>
  <c r="H33" i="9"/>
  <c r="G33" i="9"/>
  <c r="F33" i="9"/>
  <c r="E33" i="9"/>
  <c r="D33" i="9"/>
  <c r="C33" i="9"/>
  <c r="I32" i="9"/>
  <c r="H32" i="9"/>
  <c r="G32" i="9"/>
  <c r="F32" i="9"/>
  <c r="E32" i="9"/>
  <c r="D32" i="9"/>
  <c r="C32" i="9"/>
  <c r="S28" i="9"/>
  <c r="R28" i="9"/>
  <c r="Q28" i="9"/>
  <c r="P28" i="9"/>
  <c r="O28" i="9"/>
  <c r="N28" i="9"/>
  <c r="K28" i="9"/>
  <c r="I21" i="9"/>
  <c r="H21" i="9"/>
  <c r="G21" i="9"/>
  <c r="F21" i="9"/>
  <c r="E21" i="9"/>
  <c r="D21" i="9"/>
  <c r="C21" i="9"/>
  <c r="G18" i="9"/>
  <c r="F18" i="9"/>
  <c r="E18" i="9"/>
  <c r="D18" i="9"/>
  <c r="I17" i="9"/>
  <c r="H17" i="9"/>
  <c r="G17" i="9"/>
  <c r="F17" i="9"/>
  <c r="E17" i="9"/>
  <c r="C17" i="9"/>
  <c r="I16" i="9"/>
  <c r="I18" i="9" s="1"/>
  <c r="H16" i="9"/>
  <c r="H18" i="9" s="1"/>
  <c r="G16" i="9"/>
  <c r="F16" i="9"/>
  <c r="E16" i="9"/>
  <c r="D16" i="9"/>
  <c r="D17" i="9" s="1"/>
  <c r="C18" i="9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S4" i="9"/>
  <c r="R4" i="9"/>
  <c r="Q4" i="9"/>
  <c r="P4" i="9"/>
  <c r="O4" i="9"/>
  <c r="N4" i="9"/>
  <c r="K4" i="9"/>
  <c r="F40" i="5"/>
  <c r="E16" i="5"/>
  <c r="F16" i="5"/>
  <c r="G16" i="5"/>
  <c r="H16" i="5"/>
  <c r="I16" i="5"/>
  <c r="D16" i="5"/>
  <c r="C33" i="5"/>
  <c r="H33" i="5"/>
  <c r="I33" i="5"/>
  <c r="I21" i="5"/>
  <c r="H21" i="5"/>
  <c r="D21" i="5"/>
  <c r="C16" i="5"/>
  <c r="G18" i="5"/>
  <c r="F18" i="5"/>
  <c r="I18" i="5"/>
  <c r="I9" i="5"/>
  <c r="L28" i="9" l="1"/>
  <c r="L4" i="9"/>
  <c r="C42" i="9"/>
  <c r="E42" i="9"/>
  <c r="D42" i="9"/>
  <c r="F15" i="8"/>
  <c r="F16" i="8"/>
  <c r="F17" i="8"/>
  <c r="F18" i="8"/>
  <c r="F19" i="8"/>
  <c r="E15" i="8"/>
  <c r="E16" i="8"/>
  <c r="E17" i="8"/>
  <c r="E18" i="8"/>
  <c r="E19" i="8"/>
  <c r="D15" i="8"/>
  <c r="D16" i="8"/>
  <c r="D17" i="8"/>
  <c r="D18" i="8"/>
  <c r="D19" i="8"/>
  <c r="F14" i="8"/>
  <c r="E14" i="8"/>
  <c r="D14" i="8"/>
  <c r="E3" i="8"/>
  <c r="E4" i="8"/>
  <c r="E5" i="8"/>
  <c r="E6" i="8"/>
  <c r="E7" i="8"/>
  <c r="E2" i="8"/>
  <c r="F3" i="8"/>
  <c r="F4" i="8"/>
  <c r="F5" i="8"/>
  <c r="F6" i="8"/>
  <c r="F7" i="8"/>
  <c r="F2" i="8"/>
  <c r="D3" i="8"/>
  <c r="D4" i="8"/>
  <c r="D5" i="8"/>
  <c r="D6" i="8"/>
  <c r="D2" i="8"/>
  <c r="D45" i="5"/>
  <c r="E45" i="5"/>
  <c r="F45" i="5"/>
  <c r="G45" i="5"/>
  <c r="H45" i="5"/>
  <c r="I45" i="5"/>
  <c r="C45" i="5"/>
  <c r="F42" i="5"/>
  <c r="G42" i="5"/>
  <c r="H42" i="5"/>
  <c r="I42" i="5"/>
  <c r="C18" i="5"/>
  <c r="D18" i="5"/>
  <c r="E21" i="5"/>
  <c r="F21" i="5"/>
  <c r="G21" i="5"/>
  <c r="C21" i="5"/>
  <c r="I40" i="5"/>
  <c r="H40" i="5"/>
  <c r="G40" i="5"/>
  <c r="E40" i="5"/>
  <c r="E42" i="5" s="1"/>
  <c r="D40" i="5"/>
  <c r="D42" i="5" s="1"/>
  <c r="C40" i="5"/>
  <c r="C42" i="5" s="1"/>
  <c r="H18" i="5"/>
  <c r="E18" i="5"/>
  <c r="C20" i="8"/>
  <c r="D20" i="8" s="1"/>
  <c r="F8" i="8"/>
  <c r="J42" i="5" l="1"/>
  <c r="J10" i="9"/>
  <c r="K12" i="9" s="1"/>
  <c r="J19" i="9"/>
  <c r="K21" i="9" s="1"/>
  <c r="K36" i="9"/>
  <c r="J18" i="5"/>
  <c r="F20" i="8"/>
  <c r="E20" i="8"/>
  <c r="E8" i="8"/>
  <c r="C9" i="8"/>
  <c r="E9" i="8" s="1"/>
  <c r="C21" i="8"/>
  <c r="K28" i="5"/>
  <c r="S28" i="5"/>
  <c r="R28" i="5"/>
  <c r="Q28" i="5"/>
  <c r="P28" i="5"/>
  <c r="O28" i="5"/>
  <c r="N28" i="5"/>
  <c r="K4" i="5"/>
  <c r="S4" i="5"/>
  <c r="O4" i="5"/>
  <c r="P4" i="5"/>
  <c r="Q4" i="5"/>
  <c r="R4" i="5"/>
  <c r="N4" i="5"/>
  <c r="J49" i="9" l="1"/>
  <c r="J50" i="9"/>
  <c r="K45" i="9"/>
  <c r="F21" i="8"/>
  <c r="D21" i="8"/>
  <c r="E21" i="8"/>
  <c r="C22" i="8"/>
  <c r="C10" i="8"/>
  <c r="E10" i="8" s="1"/>
  <c r="F9" i="8"/>
  <c r="L28" i="5"/>
  <c r="L4" i="5"/>
  <c r="J51" i="9" l="1"/>
  <c r="D22" i="8"/>
  <c r="E22" i="8"/>
  <c r="F22" i="8"/>
  <c r="C23" i="8"/>
  <c r="C11" i="8"/>
  <c r="F11" i="8" s="1"/>
  <c r="F10" i="8"/>
  <c r="D41" i="5"/>
  <c r="E41" i="5"/>
  <c r="F41" i="5"/>
  <c r="G41" i="5"/>
  <c r="H41" i="5"/>
  <c r="I41" i="5"/>
  <c r="C41" i="5"/>
  <c r="J40" i="5" l="1"/>
  <c r="J43" i="5" s="1"/>
  <c r="E23" i="8"/>
  <c r="F23" i="8"/>
  <c r="C24" i="8"/>
  <c r="G33" i="5"/>
  <c r="F33" i="5"/>
  <c r="E33" i="5"/>
  <c r="D33" i="5"/>
  <c r="I32" i="5"/>
  <c r="H32" i="5"/>
  <c r="G32" i="5"/>
  <c r="F32" i="5"/>
  <c r="E32" i="5"/>
  <c r="D32" i="5"/>
  <c r="C32" i="5"/>
  <c r="I17" i="5"/>
  <c r="H17" i="5"/>
  <c r="G17" i="5"/>
  <c r="F17" i="5"/>
  <c r="E17" i="5"/>
  <c r="D17" i="5"/>
  <c r="C17" i="5"/>
  <c r="H9" i="5"/>
  <c r="G9" i="5"/>
  <c r="F9" i="5"/>
  <c r="E9" i="5"/>
  <c r="D9" i="5"/>
  <c r="C9" i="5"/>
  <c r="I8" i="5"/>
  <c r="H8" i="5"/>
  <c r="G8" i="5"/>
  <c r="F8" i="5"/>
  <c r="E8" i="5"/>
  <c r="D8" i="5"/>
  <c r="C8" i="5"/>
  <c r="J33" i="5" l="1"/>
  <c r="J31" i="5"/>
  <c r="J34" i="5" s="1"/>
  <c r="J7" i="5"/>
  <c r="J9" i="5"/>
  <c r="J10" i="5"/>
  <c r="E24" i="8"/>
  <c r="F24" i="8"/>
  <c r="J16" i="5"/>
  <c r="J19" i="5" s="1"/>
  <c r="K45" i="5"/>
  <c r="K12" i="5" l="1"/>
  <c r="J50" i="5"/>
  <c r="K36" i="5"/>
  <c r="K21" i="5" l="1"/>
  <c r="J49" i="5"/>
  <c r="J5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:</author>
    <author>morimasa</author>
  </authors>
  <commentList>
    <comment ref="C7" authorId="0" shapeId="0" xr:uid="{00000000-0006-0000-0100-000001000000}">
      <text>
        <r>
          <rPr>
            <sz val="10"/>
            <color indexed="81"/>
            <rFont val="ＭＳ Ｐゴシック"/>
            <family val="3"/>
            <charset val="128"/>
          </rPr>
          <t>＝1.0+0.5</t>
        </r>
      </text>
    </comment>
    <comment ref="B16" authorId="0" shapeId="0" xr:uid="{00000000-0006-0000-0100-000002000000}">
      <text>
        <r>
          <rPr>
            <sz val="10"/>
            <color indexed="81"/>
            <rFont val="ＭＳ Ｐゴシック"/>
            <family val="3"/>
            <charset val="128"/>
          </rPr>
          <t>シート</t>
        </r>
        <r>
          <rPr>
            <b/>
            <sz val="10"/>
            <color indexed="10"/>
            <rFont val="ＭＳ Ｐゴシック"/>
            <family val="3"/>
            <charset val="128"/>
          </rPr>
          <t>【補足事項】</t>
        </r>
        <r>
          <rPr>
            <sz val="10"/>
            <color indexed="81"/>
            <rFont val="ＭＳ Ｐゴシック"/>
            <family val="3"/>
            <charset val="128"/>
          </rPr>
          <t>を確認して入力してください。
(自動計算で対応できない場合があるため）</t>
        </r>
      </text>
    </comment>
    <comment ref="C16" authorId="1" shapeId="0" xr:uid="{00000000-0006-0000-0100-000003000000}">
      <text>
        <r>
          <rPr>
            <sz val="10"/>
            <color indexed="81"/>
            <rFont val="ＭＳ Ｐゴシック"/>
            <family val="3"/>
            <charset val="128"/>
          </rPr>
          <t>＝404+256</t>
        </r>
      </text>
    </comment>
    <comment ref="D31" authorId="0" shapeId="0" xr:uid="{00000000-0006-0000-0100-000004000000}">
      <text>
        <r>
          <rPr>
            <sz val="10"/>
            <color indexed="81"/>
            <rFont val="ＭＳ Ｐゴシック"/>
            <family val="3"/>
            <charset val="128"/>
          </rPr>
          <t>＝1.0+0.5</t>
        </r>
      </text>
    </comment>
    <comment ref="B40" authorId="0" shapeId="0" xr:uid="{00000000-0006-0000-0100-000005000000}">
      <text>
        <r>
          <rPr>
            <sz val="10"/>
            <color indexed="81"/>
            <rFont val="ＭＳ Ｐゴシック"/>
            <family val="3"/>
            <charset val="128"/>
          </rPr>
          <t>シート</t>
        </r>
        <r>
          <rPr>
            <b/>
            <sz val="10"/>
            <color indexed="10"/>
            <rFont val="ＭＳ Ｐゴシック"/>
            <family val="3"/>
            <charset val="128"/>
          </rPr>
          <t>【補足事項】</t>
        </r>
        <r>
          <rPr>
            <sz val="10"/>
            <color indexed="81"/>
            <rFont val="ＭＳ Ｐゴシック"/>
            <family val="3"/>
            <charset val="128"/>
          </rPr>
          <t>を確認して入力してください。
(自動計算で対応できない場合があるため）</t>
        </r>
      </text>
    </comment>
    <comment ref="D40" authorId="1" shapeId="0" xr:uid="{00000000-0006-0000-0100-000006000000}">
      <text>
        <r>
          <rPr>
            <sz val="10"/>
            <color indexed="81"/>
            <rFont val="ＭＳ Ｐゴシック"/>
            <family val="3"/>
            <charset val="128"/>
          </rPr>
          <t>＝197+106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:</author>
  </authors>
  <commentList>
    <comment ref="B16" authorId="0" shapeId="0" xr:uid="{00000000-0006-0000-0200-000001000000}">
      <text>
        <r>
          <rPr>
            <sz val="10"/>
            <color indexed="81"/>
            <rFont val="ＭＳ Ｐゴシック"/>
            <family val="3"/>
            <charset val="128"/>
          </rPr>
          <t>シート</t>
        </r>
        <r>
          <rPr>
            <b/>
            <sz val="10"/>
            <color indexed="10"/>
            <rFont val="ＭＳ Ｐゴシック"/>
            <family val="3"/>
            <charset val="128"/>
          </rPr>
          <t>【補足事項】</t>
        </r>
        <r>
          <rPr>
            <sz val="10"/>
            <color indexed="81"/>
            <rFont val="ＭＳ Ｐゴシック"/>
            <family val="3"/>
            <charset val="128"/>
          </rPr>
          <t>を確認して入力してください。
(自動計算で対応できない場合があるため）</t>
        </r>
      </text>
    </comment>
    <comment ref="B40" authorId="0" shapeId="0" xr:uid="{00000000-0006-0000-0200-000002000000}">
      <text>
        <r>
          <rPr>
            <sz val="10"/>
            <color indexed="81"/>
            <rFont val="ＭＳ Ｐゴシック"/>
            <family val="3"/>
            <charset val="128"/>
          </rPr>
          <t>シート</t>
        </r>
        <r>
          <rPr>
            <b/>
            <sz val="10"/>
            <color indexed="10"/>
            <rFont val="ＭＳ Ｐゴシック"/>
            <family val="3"/>
            <charset val="128"/>
          </rPr>
          <t>【補足事項】</t>
        </r>
        <r>
          <rPr>
            <sz val="10"/>
            <color indexed="81"/>
            <rFont val="ＭＳ Ｐゴシック"/>
            <family val="3"/>
            <charset val="128"/>
          </rPr>
          <t>を確認して入力してください。
(自動計算で対応できない場合があるため）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localadmin</author>
  </authors>
  <commentList>
    <comment ref="C9" authorId="0" shapeId="0" xr:uid="{00000000-0006-0000-0400-000001000000}">
      <text>
        <r>
          <rPr>
            <sz val="11"/>
            <color indexed="81"/>
            <rFont val="ＭＳ Ｐゴシック"/>
            <family val="3"/>
            <charset val="128"/>
          </rPr>
          <t>=921+83</t>
        </r>
      </text>
    </comment>
    <comment ref="C10" authorId="0" shapeId="0" xr:uid="{00000000-0006-0000-0400-000002000000}">
      <text>
        <r>
          <rPr>
            <sz val="11"/>
            <color indexed="81"/>
            <rFont val="ＭＳ Ｐゴシック"/>
            <family val="3"/>
            <charset val="128"/>
          </rPr>
          <t>=1,004+83</t>
        </r>
      </text>
    </comment>
    <comment ref="C11" authorId="0" shapeId="0" xr:uid="{00000000-0006-0000-0400-000003000000}">
      <text>
        <r>
          <rPr>
            <sz val="11"/>
            <color indexed="81"/>
            <rFont val="ＭＳ Ｐゴシック"/>
            <family val="3"/>
            <charset val="128"/>
          </rPr>
          <t>=1,087+83</t>
        </r>
      </text>
    </comment>
    <comment ref="C20" authorId="0" shapeId="0" xr:uid="{00000000-0006-0000-0400-000004000000}">
      <text>
        <r>
          <rPr>
            <sz val="11"/>
            <color indexed="81"/>
            <rFont val="ＭＳ Ｐゴシック"/>
            <family val="3"/>
            <charset val="128"/>
          </rPr>
          <t>=311+35</t>
        </r>
      </text>
    </comment>
    <comment ref="C21" authorId="0" shapeId="0" xr:uid="{00000000-0006-0000-0400-000005000000}">
      <text>
        <r>
          <rPr>
            <sz val="11"/>
            <color indexed="81"/>
            <rFont val="ＭＳ Ｐゴシック"/>
            <family val="3"/>
            <charset val="128"/>
          </rPr>
          <t>=346+35</t>
        </r>
      </text>
    </comment>
    <comment ref="C22" authorId="0" shapeId="0" xr:uid="{00000000-0006-0000-0400-000006000000}">
      <text>
        <r>
          <rPr>
            <sz val="11"/>
            <color indexed="81"/>
            <rFont val="ＭＳ Ｐゴシック"/>
            <family val="3"/>
            <charset val="128"/>
          </rPr>
          <t>=381+35</t>
        </r>
      </text>
    </comment>
    <comment ref="C23" authorId="0" shapeId="0" xr:uid="{00000000-0006-0000-0400-000007000000}">
      <text>
        <r>
          <rPr>
            <sz val="11"/>
            <color indexed="81"/>
            <rFont val="ＭＳ Ｐゴシック"/>
            <family val="3"/>
            <charset val="128"/>
          </rPr>
          <t>=416+35</t>
        </r>
      </text>
    </comment>
  </commentList>
</comments>
</file>

<file path=xl/sharedStrings.xml><?xml version="1.0" encoding="utf-8"?>
<sst xmlns="http://schemas.openxmlformats.org/spreadsheetml/2006/main" count="229" uniqueCount="79">
  <si>
    <t>日</t>
    <rPh sb="0" eb="1">
      <t>ニチ</t>
    </rPh>
    <phoneticPr fontId="5"/>
  </si>
  <si>
    <t>月</t>
    <rPh sb="0" eb="1">
      <t>ゲツ</t>
    </rPh>
    <phoneticPr fontId="5"/>
  </si>
  <si>
    <t>身体介護</t>
    <rPh sb="0" eb="2">
      <t>シンタイ</t>
    </rPh>
    <rPh sb="2" eb="4">
      <t>カイゴ</t>
    </rPh>
    <phoneticPr fontId="3"/>
  </si>
  <si>
    <t>家事援助</t>
    <rPh sb="0" eb="2">
      <t>カジ</t>
    </rPh>
    <rPh sb="2" eb="4">
      <t>エンジョ</t>
    </rPh>
    <phoneticPr fontId="3"/>
  </si>
  <si>
    <t>②連続する３日間のうち、最も支給量が多くなる時間数。</t>
  </si>
  <si>
    <t>身体介護の算定時間数：</t>
    <rPh sb="0" eb="2">
      <t>シンタイ</t>
    </rPh>
    <rPh sb="2" eb="4">
      <t>カイゴ</t>
    </rPh>
    <phoneticPr fontId="3"/>
  </si>
  <si>
    <t>①（1.5+1+1.5）時間/週 × 4週 ＝ 16 時間</t>
    <rPh sb="20" eb="21">
      <t>シュウ</t>
    </rPh>
    <phoneticPr fontId="3"/>
  </si>
  <si>
    <t>家事援助の算定時間数：</t>
    <rPh sb="0" eb="2">
      <t>カジ</t>
    </rPh>
    <rPh sb="2" eb="4">
      <t>エンジョ</t>
    </rPh>
    <phoneticPr fontId="3"/>
  </si>
  <si>
    <t>上記の場合は、土～月曜：（1.5+0+1.5）＝ 3 時間が最も支給量が多くなる時間数となる。</t>
    <rPh sb="7" eb="8">
      <t>ド</t>
    </rPh>
    <rPh sb="9" eb="10">
      <t>ゲツ</t>
    </rPh>
    <phoneticPr fontId="3"/>
  </si>
  <si>
    <t>①（1.5+1）時間/週 × 4週 ＝ 10 時間</t>
    <rPh sb="16" eb="17">
      <t>シュウ</t>
    </rPh>
    <phoneticPr fontId="3"/>
  </si>
  <si>
    <t>上記の場合は、月～水曜日：（0+1.5+0）＝ 1.5 時間が最も支給量が多くなる時間数となる。</t>
    <rPh sb="7" eb="8">
      <t>ゲツ</t>
    </rPh>
    <rPh sb="9" eb="10">
      <t>スイ</t>
    </rPh>
    <phoneticPr fontId="3"/>
  </si>
  <si>
    <t>身体介護・家事援助における支給量の算定方法は、以下のとおりです。</t>
    <rPh sb="0" eb="2">
      <t>シンタイ</t>
    </rPh>
    <rPh sb="2" eb="4">
      <t>カイゴ</t>
    </rPh>
    <rPh sb="5" eb="7">
      <t>カジ</t>
    </rPh>
    <rPh sb="7" eb="9">
      <t>エンジョ</t>
    </rPh>
    <rPh sb="13" eb="15">
      <t>シキュウ</t>
    </rPh>
    <rPh sb="15" eb="16">
      <t>リョウ</t>
    </rPh>
    <rPh sb="23" eb="25">
      <t>イカ</t>
    </rPh>
    <phoneticPr fontId="3"/>
  </si>
  <si>
    <t>■ 支給量の算定について（身体介護・家事援助）</t>
    <rPh sb="2" eb="4">
      <t>シキュウ</t>
    </rPh>
    <rPh sb="4" eb="5">
      <t>リョウ</t>
    </rPh>
    <phoneticPr fontId="3"/>
  </si>
  <si>
    <t>① 16 時間 ＋ ② 3 時間 ＝ 19 時間/月</t>
    <rPh sb="5" eb="7">
      <t>ジカン</t>
    </rPh>
    <rPh sb="14" eb="16">
      <t>ジカン</t>
    </rPh>
    <rPh sb="22" eb="24">
      <t>ジカン</t>
    </rPh>
    <rPh sb="25" eb="26">
      <t>ツキ</t>
    </rPh>
    <phoneticPr fontId="3"/>
  </si>
  <si>
    <t>① 10 時間 ＋ ② 1.5 時間 ＝ 11.5 時間/月</t>
    <rPh sb="5" eb="7">
      <t>ジカン</t>
    </rPh>
    <rPh sb="16" eb="18">
      <t>ジカン</t>
    </rPh>
    <rPh sb="26" eb="28">
      <t>ジカン</t>
    </rPh>
    <rPh sb="29" eb="30">
      <t>ツキ</t>
    </rPh>
    <phoneticPr fontId="3"/>
  </si>
  <si>
    <r>
      <t>　　　　　　　　＝ ①（１週間に必要な支給量×４週） ＋　②（</t>
    </r>
    <r>
      <rPr>
        <b/>
        <u/>
        <sz val="11"/>
        <color rgb="FFFF0000"/>
        <rFont val="ＭＳ ゴシック"/>
        <family val="3"/>
        <charset val="128"/>
      </rPr>
      <t>連続する３日間</t>
    </r>
    <r>
      <rPr>
        <b/>
        <sz val="11"/>
        <color rgb="FFFF0000"/>
        <rFont val="ＭＳ ゴシック"/>
        <family val="3"/>
        <charset val="128"/>
      </rPr>
      <t>のうち、最も支給量が多くなる時間数）</t>
    </r>
    <phoneticPr fontId="3"/>
  </si>
  <si>
    <t>１ヶ月（３１日）＝ ①７日×４週（２８日）＋ ②（３日）</t>
    <phoneticPr fontId="3"/>
  </si>
  <si>
    <t>時間</t>
    <rPh sb="0" eb="2">
      <t>ジカン</t>
    </rPh>
    <phoneticPr fontId="5"/>
  </si>
  <si>
    <t>通常</t>
    <rPh sb="0" eb="2">
      <t>ツウジョウ</t>
    </rPh>
    <phoneticPr fontId="3"/>
  </si>
  <si>
    <t>深夜</t>
    <rPh sb="0" eb="2">
      <t>シンヤ</t>
    </rPh>
    <phoneticPr fontId="5"/>
  </si>
  <si>
    <t>■身体介護</t>
    <rPh sb="1" eb="3">
      <t>シンタイ</t>
    </rPh>
    <rPh sb="3" eb="5">
      <t>カイゴ</t>
    </rPh>
    <phoneticPr fontId="5"/>
  </si>
  <si>
    <t>連続する３日間で最大になる合計時間の曜日に、○を入力する</t>
    <rPh sb="0" eb="2">
      <t>レンゾク</t>
    </rPh>
    <rPh sb="5" eb="7">
      <t>ニチカン</t>
    </rPh>
    <rPh sb="8" eb="10">
      <t>サイダイ</t>
    </rPh>
    <rPh sb="13" eb="15">
      <t>ゴウケイ</t>
    </rPh>
    <rPh sb="15" eb="17">
      <t>ジカン</t>
    </rPh>
    <rPh sb="18" eb="20">
      <t>ヨウビ</t>
    </rPh>
    <rPh sb="24" eb="26">
      <t>ニュウリョク</t>
    </rPh>
    <phoneticPr fontId="5"/>
  </si>
  <si>
    <t>○</t>
  </si>
  <si>
    <t>火</t>
    <rPh sb="0" eb="1">
      <t>カ</t>
    </rPh>
    <phoneticPr fontId="5"/>
  </si>
  <si>
    <t>水</t>
  </si>
  <si>
    <t>木</t>
  </si>
  <si>
    <t>金</t>
  </si>
  <si>
    <t>土</t>
  </si>
  <si>
    <t>計</t>
    <rPh sb="0" eb="1">
      <t>ケイ</t>
    </rPh>
    <phoneticPr fontId="5"/>
  </si>
  <si>
    <r>
      <rPr>
        <b/>
        <sz val="11"/>
        <color rgb="FFFF0000"/>
        <rFont val="游ゴシック"/>
        <family val="3"/>
        <charset val="128"/>
        <scheme val="minor"/>
      </rPr>
      <t>必要時間/</t>
    </r>
    <r>
      <rPr>
        <sz val="12"/>
        <color theme="1"/>
        <rFont val="ＭＳ ゴシック"/>
        <family val="2"/>
        <charset val="128"/>
      </rPr>
      <t>日</t>
    </r>
    <rPh sb="0" eb="2">
      <t>ヒツヨウ</t>
    </rPh>
    <rPh sb="2" eb="4">
      <t>ジカン</t>
    </rPh>
    <rPh sb="5" eb="6">
      <t>ニチ</t>
    </rPh>
    <phoneticPr fontId="5"/>
  </si>
  <si>
    <t>１～４週目</t>
    <rPh sb="3" eb="5">
      <t>シュウメ</t>
    </rPh>
    <phoneticPr fontId="5"/>
  </si>
  <si>
    <t>５週目</t>
    <rPh sb="1" eb="3">
      <t>シュウメ</t>
    </rPh>
    <phoneticPr fontId="5"/>
  </si>
  <si>
    <t>時間/月</t>
    <rPh sb="0" eb="2">
      <t>ジカン</t>
    </rPh>
    <rPh sb="3" eb="4">
      <t>ツキ</t>
    </rPh>
    <phoneticPr fontId="5"/>
  </si>
  <si>
    <r>
      <rPr>
        <b/>
        <sz val="11"/>
        <color rgb="FFFF0000"/>
        <rFont val="游ゴシック"/>
        <family val="3"/>
        <charset val="128"/>
        <scheme val="minor"/>
      </rPr>
      <t>報酬単価</t>
    </r>
    <r>
      <rPr>
        <sz val="12"/>
        <color theme="1"/>
        <rFont val="ＭＳ ゴシック"/>
        <family val="2"/>
        <charset val="128"/>
      </rPr>
      <t>/日</t>
    </r>
    <rPh sb="0" eb="2">
      <t>ホウシュウ</t>
    </rPh>
    <rPh sb="2" eb="4">
      <t>タンカ</t>
    </rPh>
    <rPh sb="5" eb="6">
      <t>ニチ</t>
    </rPh>
    <phoneticPr fontId="5"/>
  </si>
  <si>
    <t>１～４週目</t>
    <rPh sb="3" eb="4">
      <t>シュウ</t>
    </rPh>
    <rPh sb="4" eb="5">
      <t>メ</t>
    </rPh>
    <phoneticPr fontId="5"/>
  </si>
  <si>
    <t>単位/月</t>
    <rPh sb="0" eb="2">
      <t>タンイ</t>
    </rPh>
    <rPh sb="3" eb="4">
      <t>ツキ</t>
    </rPh>
    <phoneticPr fontId="5"/>
  </si>
  <si>
    <t>■家事援助</t>
    <rPh sb="1" eb="3">
      <t>カジ</t>
    </rPh>
    <rPh sb="3" eb="5">
      <t>エンジョ</t>
    </rPh>
    <phoneticPr fontId="5"/>
  </si>
  <si>
    <t>身体介護の単位数</t>
    <rPh sb="0" eb="2">
      <t>シンタイ</t>
    </rPh>
    <rPh sb="2" eb="4">
      <t>カイゴ</t>
    </rPh>
    <rPh sb="5" eb="8">
      <t>タンイスウ</t>
    </rPh>
    <phoneticPr fontId="3"/>
  </si>
  <si>
    <t>家事援助の単位数</t>
    <rPh sb="0" eb="2">
      <t>カジ</t>
    </rPh>
    <rPh sb="2" eb="4">
      <t>エンジョ</t>
    </rPh>
    <rPh sb="5" eb="8">
      <t>タンイスウ</t>
    </rPh>
    <phoneticPr fontId="3"/>
  </si>
  <si>
    <t>総単位数</t>
    <rPh sb="0" eb="1">
      <t>ソウ</t>
    </rPh>
    <rPh sb="1" eb="4">
      <t>タンイスウ</t>
    </rPh>
    <phoneticPr fontId="3"/>
  </si>
  <si>
    <t>「サービス支給決定基準」へのリンク</t>
  </si>
  <si>
    <t>「厚労省ＨＰ」へのリンク</t>
    <phoneticPr fontId="3"/>
  </si>
  <si>
    <t>【補足事項】</t>
    <rPh sb="1" eb="3">
      <t>ホソク</t>
    </rPh>
    <rPh sb="3" eb="5">
      <t>ジコウ</t>
    </rPh>
    <phoneticPr fontId="3"/>
  </si>
  <si>
    <t>【例】家事援助 17:00～19:00のサービス提供の場合</t>
    <rPh sb="1" eb="2">
      <t>レイ</t>
    </rPh>
    <rPh sb="3" eb="5">
      <t>カジ</t>
    </rPh>
    <rPh sb="5" eb="7">
      <t>エンジョ</t>
    </rPh>
    <rPh sb="24" eb="26">
      <t>テイキョウ</t>
    </rPh>
    <rPh sb="27" eb="29">
      <t>バアイ</t>
    </rPh>
    <phoneticPr fontId="3"/>
  </si>
  <si>
    <t>　鳥取市では、1 回あたりの利用時間を、原則、身体介護３時間以内、家事援助は１.５時間以内としています。</t>
    <rPh sb="1" eb="3">
      <t>トットリ</t>
    </rPh>
    <rPh sb="3" eb="4">
      <t>シ</t>
    </rPh>
    <rPh sb="20" eb="22">
      <t>ゲンソク</t>
    </rPh>
    <rPh sb="41" eb="43">
      <t>ジカン</t>
    </rPh>
    <rPh sb="43" eb="45">
      <t>イナイ</t>
    </rPh>
    <phoneticPr fontId="3"/>
  </si>
  <si>
    <t>【例】</t>
    <rPh sb="1" eb="2">
      <t>レイ</t>
    </rPh>
    <phoneticPr fontId="3"/>
  </si>
  <si>
    <t>・早朝（午前6時から午前8時まで）</t>
    <phoneticPr fontId="3"/>
  </si>
  <si>
    <t>・日中（午前8時から午後6時まで）</t>
    <phoneticPr fontId="3"/>
  </si>
  <si>
    <t>・夜間（午後6時から午後10時まで）</t>
    <phoneticPr fontId="3"/>
  </si>
  <si>
    <t>・深夜（午後10時から午前6時まで）</t>
    <phoneticPr fontId="3"/>
  </si>
  <si>
    <t>「 1 時間」のサービス提供を請求する場合は、「 30 分以上 1 時間未満」の報酬単価を算定します。</t>
    <phoneticPr fontId="3"/>
  </si>
  <si>
    <t>　前後のサービスの間隔が 2 時間未満の場合は、前後の時間を合わせて一連のサービスとして算定します。</t>
    <rPh sb="34" eb="36">
      <t>イチレン</t>
    </rPh>
    <phoneticPr fontId="3"/>
  </si>
  <si>
    <t>【例】</t>
    <rPh sb="1" eb="2">
      <t>レイ</t>
    </rPh>
    <phoneticPr fontId="3"/>
  </si>
  <si>
    <t>② 11:30～12:30 　1.0 時間　 身体介護</t>
    <phoneticPr fontId="3"/>
  </si>
  <si>
    <t>■ １回あたりの時間数について</t>
    <rPh sb="3" eb="4">
      <t>カイ</t>
    </rPh>
    <rPh sb="10" eb="11">
      <t>スウ</t>
    </rPh>
    <phoneticPr fontId="3"/>
  </si>
  <si>
    <t>■ 時間の考え方について</t>
    <phoneticPr fontId="3"/>
  </si>
  <si>
    <t>■ １日に複数回のサービス提供をした場合</t>
    <phoneticPr fontId="3"/>
  </si>
  <si>
    <t>■ 以下の４つの時間帯に応じて、報酬単価が設定されています。</t>
    <rPh sb="2" eb="4">
      <t>イカ</t>
    </rPh>
    <rPh sb="18" eb="20">
      <t>タンカ</t>
    </rPh>
    <phoneticPr fontId="3"/>
  </si>
  <si>
    <r>
      <t>　同類系のサービスを 1 日に複数回算定する場合は、原則 2 時間以上の間隔を空ける必要があります。</t>
    </r>
    <r>
      <rPr>
        <b/>
        <sz val="11"/>
        <color rgb="FFFF0000"/>
        <rFont val="UD デジタル 教科書体 N-R"/>
        <family val="1"/>
        <charset val="128"/>
      </rPr>
      <t>（2時間ルール）</t>
    </r>
    <rPh sb="26" eb="28">
      <t>ゲンソク</t>
    </rPh>
    <rPh sb="42" eb="44">
      <t>ヒツヨウ</t>
    </rPh>
    <phoneticPr fontId="3"/>
  </si>
  <si>
    <t>①  9:00～10:00　 1.0 時間　 身体介護</t>
    <phoneticPr fontId="3"/>
  </si>
  <si>
    <t>　上記のサービス提供の場合、①と②の間隔が 2 時間未満であるため、「1.0 時間 × 2 回」ではなく、 「2.0 時間 × 1 回」の算定となります。</t>
    <phoneticPr fontId="3"/>
  </si>
  <si>
    <t>〇の数</t>
    <rPh sb="2" eb="3">
      <t>カズ</t>
    </rPh>
    <phoneticPr fontId="3"/>
  </si>
  <si>
    <t>連続３日</t>
    <rPh sb="0" eb="2">
      <t>レンゾク</t>
    </rPh>
    <rPh sb="3" eb="4">
      <t>ニチ</t>
    </rPh>
    <phoneticPr fontId="3"/>
  </si>
  <si>
    <t>シート「計算表」へ</t>
    <rPh sb="4" eb="6">
      <t>ケイサン</t>
    </rPh>
    <rPh sb="6" eb="7">
      <t>ヒョウ</t>
    </rPh>
    <phoneticPr fontId="3"/>
  </si>
  <si>
    <t>シート「補足事項」へ</t>
    <rPh sb="4" eb="6">
      <t>ホソク</t>
    </rPh>
    <rPh sb="6" eb="8">
      <t>ジコウ</t>
    </rPh>
    <phoneticPr fontId="3"/>
  </si>
  <si>
    <r>
      <t xml:space="preserve">※ </t>
    </r>
    <r>
      <rPr>
        <b/>
        <sz val="11"/>
        <color rgb="FFFF0000"/>
        <rFont val="UD デジタル 教科書体 N-R"/>
        <family val="1"/>
        <charset val="128"/>
      </rPr>
      <t>上記の時間帯がまたがる場合は報酬単価が変わります</t>
    </r>
    <r>
      <rPr>
        <sz val="11"/>
        <color theme="1"/>
        <rFont val="UD デジタル 教科書体 N-R"/>
        <family val="1"/>
        <charset val="128"/>
      </rPr>
      <t>ので、厚労省ＨＰ「介護給付
 費等単位数サービスコード表」を確認して該当単位を入力してください。</t>
    </r>
    <rPh sb="2" eb="4">
      <t>ジョウキ</t>
    </rPh>
    <rPh sb="5" eb="8">
      <t>ジカンタイ</t>
    </rPh>
    <rPh sb="13" eb="15">
      <t>バアイ</t>
    </rPh>
    <rPh sb="16" eb="18">
      <t>ホウシュウ</t>
    </rPh>
    <rPh sb="18" eb="20">
      <t>タンカ</t>
    </rPh>
    <rPh sb="21" eb="22">
      <t>カ</t>
    </rPh>
    <rPh sb="29" eb="32">
      <t>コウロウショウ</t>
    </rPh>
    <rPh sb="53" eb="54">
      <t>ヒョウ</t>
    </rPh>
    <rPh sb="56" eb="58">
      <t>カクニン</t>
    </rPh>
    <rPh sb="60" eb="62">
      <t>ガイトウ</t>
    </rPh>
    <rPh sb="62" eb="64">
      <t>タンイ</t>
    </rPh>
    <rPh sb="65" eb="67">
      <t>ニュウリョク</t>
    </rPh>
    <phoneticPr fontId="3"/>
  </si>
  <si>
    <t>　　　116487　家事援助夜間割増0.5　　 　…　 88単位</t>
    <rPh sb="14" eb="16">
      <t>ヤカン</t>
    </rPh>
    <rPh sb="16" eb="18">
      <t>ワリマシ</t>
    </rPh>
    <phoneticPr fontId="3"/>
  </si>
  <si>
    <r>
      <t xml:space="preserve">週間計画外の
</t>
    </r>
    <r>
      <rPr>
        <b/>
        <sz val="9"/>
        <color rgb="FFFF0000"/>
        <rFont val="ＭＳ ゴシック"/>
        <family val="3"/>
        <charset val="128"/>
      </rPr>
      <t>必要時間数</t>
    </r>
    <rPh sb="0" eb="2">
      <t>シュウカン</t>
    </rPh>
    <rPh sb="2" eb="4">
      <t>ケイカク</t>
    </rPh>
    <rPh sb="4" eb="5">
      <t>ガイ</t>
    </rPh>
    <rPh sb="7" eb="9">
      <t>ヒツヨウ</t>
    </rPh>
    <rPh sb="9" eb="12">
      <t>ジカンスウ</t>
    </rPh>
    <phoneticPr fontId="5"/>
  </si>
  <si>
    <r>
      <t xml:space="preserve">週間計画外の
</t>
    </r>
    <r>
      <rPr>
        <b/>
        <sz val="9"/>
        <color rgb="FFFF0000"/>
        <rFont val="ＭＳ ゴシック"/>
        <family val="3"/>
        <charset val="128"/>
      </rPr>
      <t>報酬単価</t>
    </r>
    <rPh sb="0" eb="2">
      <t>シュウカン</t>
    </rPh>
    <rPh sb="2" eb="4">
      <t>ケイカク</t>
    </rPh>
    <rPh sb="4" eb="5">
      <t>ガイ</t>
    </rPh>
    <rPh sb="7" eb="9">
      <t>ホウシュウ</t>
    </rPh>
    <rPh sb="9" eb="11">
      <t>タンカ</t>
    </rPh>
    <phoneticPr fontId="5"/>
  </si>
  <si>
    <t>早朝</t>
    <rPh sb="0" eb="2">
      <t>ソウチョウ</t>
    </rPh>
    <phoneticPr fontId="3"/>
  </si>
  <si>
    <t>夜間</t>
    <rPh sb="0" eb="2">
      <t>ヤカン</t>
    </rPh>
    <phoneticPr fontId="3"/>
  </si>
  <si>
    <t>ｻｰﾋﾞｽ名</t>
    <rPh sb="5" eb="6">
      <t>メイ</t>
    </rPh>
    <phoneticPr fontId="3"/>
  </si>
  <si>
    <t>正）　116335　家事援助日中1.0・夜間0.5　…　295単位</t>
    <rPh sb="0" eb="1">
      <t>セイ</t>
    </rPh>
    <rPh sb="10" eb="12">
      <t>カジ</t>
    </rPh>
    <rPh sb="12" eb="14">
      <t>エンジョ</t>
    </rPh>
    <rPh sb="14" eb="15">
      <t>ニチ</t>
    </rPh>
    <rPh sb="20" eb="22">
      <t>ヤカン</t>
    </rPh>
    <rPh sb="31" eb="33">
      <t>タンイ</t>
    </rPh>
    <phoneticPr fontId="3"/>
  </si>
  <si>
    <t>計 383単位（正）</t>
    <rPh sb="8" eb="9">
      <t>セイ</t>
    </rPh>
    <phoneticPr fontId="3"/>
  </si>
  <si>
    <t>誤）　116123　家事援助日中2.0　…　346単位</t>
    <rPh sb="0" eb="1">
      <t>アヤマ</t>
    </rPh>
    <rPh sb="10" eb="12">
      <t>カジ</t>
    </rPh>
    <rPh sb="12" eb="14">
      <t>エンジョ</t>
    </rPh>
    <rPh sb="14" eb="16">
      <t>ニッチュウ</t>
    </rPh>
    <rPh sb="25" eb="27">
      <t>タンイ</t>
    </rPh>
    <phoneticPr fontId="3"/>
  </si>
  <si>
    <t>計 346単位（誤）</t>
    <rPh sb="8" eb="9">
      <t>アヤマ</t>
    </rPh>
    <phoneticPr fontId="3"/>
  </si>
  <si>
    <t>　サービスコード表における「未満」という表記は、その時間を含みます。</t>
    <phoneticPr fontId="3"/>
  </si>
  <si>
    <t>正）669単位　（ｻｰﾋﾞｽｺｰﾄﾞ：111123　身体介護日中2.0）</t>
    <rPh sb="26" eb="28">
      <t>シンタイ</t>
    </rPh>
    <rPh sb="28" eb="30">
      <t>カイゴ</t>
    </rPh>
    <rPh sb="30" eb="32">
      <t>ニッチュウ</t>
    </rPh>
    <phoneticPr fontId="3"/>
  </si>
  <si>
    <t>誤）404×2＝808単位　（ｻｰﾋﾞｽｺｰﾄﾞ：111115　身体介護日中1.0）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</si>
</sst>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0.0_ "/>
  </numFmts>
  <fonts count="30" x14ac:knownFonts="1">
    <font>
      <sz val="12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2"/>
      <color theme="10"/>
      <name val="ＭＳ ゴシック"/>
      <family val="2"/>
      <charset val="128"/>
    </font>
    <font>
      <sz val="10"/>
      <color indexed="81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b/>
      <sz val="11"/>
      <color rgb="FFFF0000"/>
      <name val="UD デジタル 教科書体 N-R"/>
      <family val="1"/>
      <charset val="128"/>
    </font>
    <font>
      <u/>
      <sz val="11"/>
      <color theme="10"/>
      <name val="UD デジタル 教科書体 N-R"/>
      <family val="1"/>
      <charset val="128"/>
    </font>
    <font>
      <b/>
      <sz val="11"/>
      <color rgb="FF2103D3"/>
      <name val="UD デジタル 教科書体 N-R"/>
      <family val="1"/>
      <charset val="128"/>
    </font>
    <font>
      <b/>
      <u/>
      <sz val="12"/>
      <color rgb="FFFF0000"/>
      <name val="ＭＳ 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theme="1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6D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auto="1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4" fillId="0" borderId="0" xfId="1">
      <alignment vertical="center"/>
    </xf>
    <xf numFmtId="0" fontId="4" fillId="0" borderId="1" xfId="1" applyBorder="1">
      <alignment vertical="center"/>
    </xf>
    <xf numFmtId="3" fontId="4" fillId="0" borderId="1" xfId="1" applyNumberFormat="1" applyBorder="1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4" fillId="5" borderId="5" xfId="1" applyFill="1" applyBorder="1" applyAlignment="1" applyProtection="1">
      <alignment horizontal="center" vertical="center"/>
      <protection locked="0"/>
    </xf>
    <xf numFmtId="0" fontId="4" fillId="5" borderId="6" xfId="1" applyFill="1" applyBorder="1" applyAlignment="1" applyProtection="1">
      <alignment horizontal="center" vertical="center"/>
      <protection locked="0"/>
    </xf>
    <xf numFmtId="0" fontId="4" fillId="0" borderId="0" xfId="1" applyAlignment="1">
      <alignment horizontal="center" vertical="center"/>
    </xf>
    <xf numFmtId="0" fontId="14" fillId="0" borderId="10" xfId="1" applyFont="1" applyBorder="1">
      <alignment vertical="center"/>
    </xf>
    <xf numFmtId="0" fontId="4" fillId="0" borderId="12" xfId="1" applyBorder="1">
      <alignment vertical="center"/>
    </xf>
    <xf numFmtId="176" fontId="4" fillId="0" borderId="9" xfId="1" applyNumberFormat="1" applyBorder="1">
      <alignment vertical="center"/>
    </xf>
    <xf numFmtId="177" fontId="4" fillId="0" borderId="0" xfId="1" applyNumberFormat="1" applyAlignment="1">
      <alignment horizontal="center" vertical="center"/>
    </xf>
    <xf numFmtId="178" fontId="4" fillId="0" borderId="0" xfId="1" applyNumberFormat="1">
      <alignment vertical="center"/>
    </xf>
    <xf numFmtId="178" fontId="4" fillId="0" borderId="0" xfId="1" applyNumberFormat="1" applyAlignment="1">
      <alignment horizontal="center" vertical="center"/>
    </xf>
    <xf numFmtId="0" fontId="14" fillId="0" borderId="2" xfId="1" applyFont="1" applyBorder="1">
      <alignment vertical="center"/>
    </xf>
    <xf numFmtId="3" fontId="4" fillId="0" borderId="11" xfId="1" applyNumberFormat="1" applyBorder="1">
      <alignment vertical="center"/>
    </xf>
    <xf numFmtId="3" fontId="4" fillId="0" borderId="12" xfId="1" applyNumberFormat="1" applyBorder="1">
      <alignment vertical="center"/>
    </xf>
    <xf numFmtId="3" fontId="4" fillId="0" borderId="2" xfId="1" applyNumberFormat="1" applyBorder="1">
      <alignment vertical="center"/>
    </xf>
    <xf numFmtId="3" fontId="4" fillId="0" borderId="9" xfId="1" applyNumberFormat="1" applyBorder="1" applyAlignment="1">
      <alignment horizontal="right" vertical="center"/>
    </xf>
    <xf numFmtId="176" fontId="4" fillId="6" borderId="5" xfId="1" applyNumberFormat="1" applyFill="1" applyBorder="1" applyProtection="1">
      <alignment vertical="center"/>
      <protection locked="0"/>
    </xf>
    <xf numFmtId="176" fontId="4" fillId="6" borderId="6" xfId="1" applyNumberFormat="1" applyFill="1" applyBorder="1" applyProtection="1">
      <alignment vertical="center"/>
      <protection locked="0"/>
    </xf>
    <xf numFmtId="0" fontId="15" fillId="0" borderId="0" xfId="1" applyFont="1">
      <alignment vertical="center"/>
    </xf>
    <xf numFmtId="177" fontId="4" fillId="6" borderId="1" xfId="1" applyNumberFormat="1" applyFill="1" applyBorder="1">
      <alignment vertical="center"/>
    </xf>
    <xf numFmtId="0" fontId="12" fillId="4" borderId="0" xfId="1" applyFont="1" applyFill="1">
      <alignment vertical="center"/>
    </xf>
    <xf numFmtId="0" fontId="4" fillId="2" borderId="7" xfId="1" applyFill="1" applyBorder="1" applyAlignment="1">
      <alignment horizontal="center" vertical="center"/>
    </xf>
    <xf numFmtId="0" fontId="4" fillId="2" borderId="8" xfId="1" applyFill="1" applyBorder="1" applyAlignment="1">
      <alignment horizontal="center" vertical="center"/>
    </xf>
    <xf numFmtId="0" fontId="4" fillId="2" borderId="13" xfId="1" applyFill="1" applyBorder="1" applyAlignment="1">
      <alignment horizontal="center" vertical="center"/>
    </xf>
    <xf numFmtId="176" fontId="4" fillId="0" borderId="11" xfId="1" applyNumberFormat="1" applyBorder="1">
      <alignment vertical="center"/>
    </xf>
    <xf numFmtId="176" fontId="4" fillId="0" borderId="2" xfId="1" applyNumberFormat="1" applyBorder="1">
      <alignment vertical="center"/>
    </xf>
    <xf numFmtId="176" fontId="13" fillId="3" borderId="6" xfId="1" applyNumberFormat="1" applyFont="1" applyFill="1" applyBorder="1">
      <alignment vertical="center"/>
    </xf>
    <xf numFmtId="0" fontId="12" fillId="3" borderId="0" xfId="1" applyFont="1" applyFill="1">
      <alignment vertical="center"/>
    </xf>
    <xf numFmtId="3" fontId="13" fillId="3" borderId="6" xfId="1" applyNumberFormat="1" applyFont="1" applyFill="1" applyBorder="1">
      <alignment vertical="center"/>
    </xf>
    <xf numFmtId="176" fontId="13" fillId="4" borderId="6" xfId="1" applyNumberFormat="1" applyFont="1" applyFill="1" applyBorder="1">
      <alignment vertical="center"/>
    </xf>
    <xf numFmtId="3" fontId="13" fillId="4" borderId="6" xfId="1" applyNumberFormat="1" applyFont="1" applyFill="1" applyBorder="1">
      <alignment vertical="center"/>
    </xf>
    <xf numFmtId="3" fontId="13" fillId="3" borderId="6" xfId="1" applyNumberFormat="1" applyFont="1" applyFill="1" applyBorder="1" applyAlignment="1">
      <alignment horizontal="right" vertical="center"/>
    </xf>
    <xf numFmtId="3" fontId="13" fillId="4" borderId="6" xfId="1" applyNumberFormat="1" applyFont="1" applyFill="1" applyBorder="1" applyAlignment="1">
      <alignment horizontal="right" vertical="center"/>
    </xf>
    <xf numFmtId="0" fontId="4" fillId="7" borderId="1" xfId="1" applyFill="1" applyBorder="1" applyAlignment="1">
      <alignment horizontal="center" vertical="center"/>
    </xf>
    <xf numFmtId="0" fontId="4" fillId="7" borderId="1" xfId="1" applyFill="1" applyBorder="1" applyAlignment="1">
      <alignment horizontal="center" vertical="center" wrapText="1" shrinkToFit="1"/>
    </xf>
    <xf numFmtId="0" fontId="4" fillId="7" borderId="1" xfId="1" applyFill="1" applyBorder="1" applyAlignment="1">
      <alignment horizontal="center" vertical="center" shrinkToFit="1"/>
    </xf>
    <xf numFmtId="3" fontId="13" fillId="0" borderId="0" xfId="1" applyNumberFormat="1" applyFont="1">
      <alignment vertical="center"/>
    </xf>
    <xf numFmtId="0" fontId="4" fillId="0" borderId="15" xfId="1" applyBorder="1">
      <alignment vertical="center"/>
    </xf>
    <xf numFmtId="0" fontId="4" fillId="0" borderId="16" xfId="1" applyBorder="1">
      <alignment vertical="center"/>
    </xf>
    <xf numFmtId="177" fontId="4" fillId="0" borderId="16" xfId="1" applyNumberFormat="1" applyBorder="1" applyAlignment="1">
      <alignment horizontal="center" vertical="center"/>
    </xf>
    <xf numFmtId="3" fontId="4" fillId="0" borderId="16" xfId="1" applyNumberFormat="1" applyBorder="1">
      <alignment vertical="center"/>
    </xf>
    <xf numFmtId="0" fontId="4" fillId="6" borderId="6" xfId="1" applyFill="1" applyBorder="1">
      <alignment vertical="center"/>
    </xf>
    <xf numFmtId="0" fontId="4" fillId="0" borderId="0" xfId="1" applyAlignment="1">
      <alignment vertical="center" wrapText="1"/>
    </xf>
    <xf numFmtId="0" fontId="16" fillId="0" borderId="0" xfId="2">
      <alignment vertical="center"/>
    </xf>
    <xf numFmtId="0" fontId="2" fillId="0" borderId="0" xfId="1" applyFont="1">
      <alignment vertical="center"/>
    </xf>
    <xf numFmtId="0" fontId="19" fillId="0" borderId="0" xfId="1" applyFont="1">
      <alignment vertical="center"/>
    </xf>
    <xf numFmtId="0" fontId="20" fillId="0" borderId="0" xfId="0" applyFont="1">
      <alignment vertical="center"/>
    </xf>
    <xf numFmtId="0" fontId="20" fillId="0" borderId="0" xfId="1" applyFont="1">
      <alignment vertical="center"/>
    </xf>
    <xf numFmtId="0" fontId="22" fillId="0" borderId="0" xfId="2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0" fillId="0" borderId="0" xfId="1" applyFont="1" applyAlignment="1">
      <alignment vertical="center" wrapText="1"/>
    </xf>
    <xf numFmtId="0" fontId="20" fillId="0" borderId="0" xfId="1" applyFont="1" applyAlignment="1">
      <alignment horizontal="left" vertical="center"/>
    </xf>
    <xf numFmtId="0" fontId="23" fillId="0" borderId="0" xfId="1" applyFont="1">
      <alignment vertical="center"/>
    </xf>
    <xf numFmtId="0" fontId="21" fillId="0" borderId="0" xfId="1" applyFont="1">
      <alignment vertical="center"/>
    </xf>
    <xf numFmtId="0" fontId="15" fillId="0" borderId="1" xfId="1" applyFont="1" applyBorder="1" applyAlignment="1">
      <alignment horizontal="center" vertical="center"/>
    </xf>
    <xf numFmtId="0" fontId="25" fillId="0" borderId="0" xfId="2" applyFont="1">
      <alignment vertical="center"/>
    </xf>
    <xf numFmtId="0" fontId="1" fillId="8" borderId="1" xfId="1" applyFont="1" applyFill="1" applyBorder="1" applyAlignment="1">
      <alignment horizontal="center" vertical="center"/>
    </xf>
    <xf numFmtId="0" fontId="26" fillId="0" borderId="1" xfId="1" applyFont="1" applyBorder="1" applyAlignment="1">
      <alignment vertical="center" wrapText="1"/>
    </xf>
    <xf numFmtId="0" fontId="28" fillId="0" borderId="0" xfId="1" applyFont="1">
      <alignment vertical="center"/>
    </xf>
    <xf numFmtId="3" fontId="1" fillId="0" borderId="17" xfId="1" applyNumberFormat="1" applyFont="1" applyBorder="1">
      <alignment vertical="center"/>
    </xf>
    <xf numFmtId="0" fontId="1" fillId="7" borderId="1" xfId="1" applyFont="1" applyFill="1" applyBorder="1" applyAlignment="1">
      <alignment horizontal="center" vertical="center" shrinkToFit="1"/>
    </xf>
    <xf numFmtId="0" fontId="1" fillId="7" borderId="1" xfId="1" applyFont="1" applyFill="1" applyBorder="1" applyAlignment="1">
      <alignment horizontal="center" vertical="center"/>
    </xf>
    <xf numFmtId="3" fontId="4" fillId="0" borderId="17" xfId="1" applyNumberFormat="1" applyBorder="1">
      <alignment vertical="center"/>
    </xf>
    <xf numFmtId="3" fontId="29" fillId="0" borderId="15" xfId="1" applyNumberFormat="1" applyFont="1" applyBorder="1">
      <alignment vertical="center"/>
    </xf>
    <xf numFmtId="0" fontId="29" fillId="0" borderId="0" xfId="1" applyFont="1">
      <alignment vertical="center"/>
    </xf>
    <xf numFmtId="3" fontId="4" fillId="9" borderId="5" xfId="1" applyNumberFormat="1" applyFill="1" applyBorder="1">
      <alignment vertical="center"/>
    </xf>
    <xf numFmtId="3" fontId="4" fillId="9" borderId="6" xfId="1" applyNumberFormat="1" applyFill="1" applyBorder="1">
      <alignment vertical="center"/>
    </xf>
    <xf numFmtId="0" fontId="4" fillId="6" borderId="5" xfId="1" applyFill="1" applyBorder="1">
      <alignment vertical="center"/>
    </xf>
    <xf numFmtId="0" fontId="24" fillId="0" borderId="0" xfId="2" applyFont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3" borderId="0" xfId="0" applyFont="1" applyFill="1">
      <alignment vertical="center"/>
    </xf>
    <xf numFmtId="0" fontId="9" fillId="4" borderId="0" xfId="0" applyFont="1" applyFill="1">
      <alignment vertical="center"/>
    </xf>
    <xf numFmtId="0" fontId="9" fillId="0" borderId="0" xfId="0" applyFont="1">
      <alignment vertical="center"/>
    </xf>
    <xf numFmtId="0" fontId="7" fillId="0" borderId="0" xfId="0" quotePrefix="1" applyFont="1">
      <alignment vertical="center"/>
    </xf>
    <xf numFmtId="0" fontId="2" fillId="0" borderId="0" xfId="1" applyFont="1" applyAlignment="1">
      <alignment vertical="center" wrapText="1"/>
    </xf>
    <xf numFmtId="0" fontId="4" fillId="0" borderId="0" xfId="1" applyAlignment="1">
      <alignment vertical="center" wrapText="1"/>
    </xf>
    <xf numFmtId="0" fontId="13" fillId="0" borderId="0" xfId="1" applyFont="1" applyAlignment="1">
      <alignment horizontal="right" vertical="center"/>
    </xf>
    <xf numFmtId="176" fontId="4" fillId="0" borderId="18" xfId="1" applyNumberFormat="1" applyBorder="1">
      <alignment vertical="center"/>
    </xf>
    <xf numFmtId="176" fontId="4" fillId="0" borderId="12" xfId="1" applyNumberFormat="1" applyBorder="1">
      <alignment vertical="center"/>
    </xf>
    <xf numFmtId="3" fontId="4" fillId="0" borderId="18" xfId="1" applyNumberFormat="1" applyBorder="1" applyAlignment="1">
      <alignment horizontal="right" vertical="center"/>
    </xf>
    <xf numFmtId="3" fontId="4" fillId="0" borderId="14" xfId="1" applyNumberFormat="1" applyBorder="1" applyAlignment="1">
      <alignment horizontal="right" vertical="center"/>
    </xf>
    <xf numFmtId="0" fontId="4" fillId="3" borderId="1" xfId="1" applyFill="1" applyBorder="1" applyAlignment="1">
      <alignment horizontal="right" vertical="center"/>
    </xf>
    <xf numFmtId="0" fontId="4" fillId="4" borderId="1" xfId="1" applyFill="1" applyBorder="1" applyAlignment="1">
      <alignment horizontal="right" vertical="center"/>
    </xf>
    <xf numFmtId="0" fontId="25" fillId="0" borderId="0" xfId="2" applyFont="1" applyAlignment="1">
      <alignment vertical="center"/>
    </xf>
    <xf numFmtId="0" fontId="1" fillId="0" borderId="0" xfId="1" applyFont="1" applyAlignment="1">
      <alignment vertical="center" wrapText="1"/>
    </xf>
    <xf numFmtId="0" fontId="20" fillId="0" borderId="0" xfId="1" applyFont="1" applyAlignment="1">
      <alignment vertical="center" wrapText="1"/>
    </xf>
    <xf numFmtId="0" fontId="16" fillId="0" borderId="0" xfId="2">
      <alignment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10"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C00000"/>
      <color rgb="FF2103D3"/>
      <color rgb="FFCCFF99"/>
      <color rgb="FFE6D9FF"/>
      <color rgb="FFDBC9FF"/>
      <color rgb="FFFFCCFF"/>
      <color rgb="FFCCFFFF"/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tmp"/><Relationship Id="rId2" Type="http://schemas.openxmlformats.org/officeDocument/2006/relationships/image" Target="../media/image4.tmp"/><Relationship Id="rId1" Type="http://schemas.openxmlformats.org/officeDocument/2006/relationships/image" Target="../media/image3.tmp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1</xdr:rowOff>
    </xdr:from>
    <xdr:to>
      <xdr:col>39</xdr:col>
      <xdr:colOff>0</xdr:colOff>
      <xdr:row>25</xdr:row>
      <xdr:rowOff>57433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515390"/>
          <a:ext cx="6766560" cy="3731658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</xdr:pic>
    <xdr:clientData/>
  </xdr:twoCellAnchor>
  <xdr:twoCellAnchor editAs="oneCell">
    <xdr:from>
      <xdr:col>17</xdr:col>
      <xdr:colOff>33252</xdr:colOff>
      <xdr:row>19</xdr:row>
      <xdr:rowOff>149629</xdr:rowOff>
    </xdr:from>
    <xdr:to>
      <xdr:col>38</xdr:col>
      <xdr:colOff>49876</xdr:colOff>
      <xdr:row>24</xdr:row>
      <xdr:rowOff>126065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2212" y="3341716"/>
          <a:ext cx="3857104" cy="807709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ysDash"/>
        </a:ln>
      </xdr:spPr>
    </xdr:pic>
    <xdr:clientData/>
  </xdr:twoCellAnchor>
  <xdr:twoCellAnchor>
    <xdr:from>
      <xdr:col>4</xdr:col>
      <xdr:colOff>41563</xdr:colOff>
      <xdr:row>4</xdr:row>
      <xdr:rowOff>83126</xdr:rowOff>
    </xdr:from>
    <xdr:to>
      <xdr:col>6</xdr:col>
      <xdr:colOff>83127</xdr:colOff>
      <xdr:row>6</xdr:row>
      <xdr:rowOff>58188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73083" y="781395"/>
          <a:ext cx="407324" cy="307571"/>
        </a:xfrm>
        <a:prstGeom prst="rect">
          <a:avLst/>
        </a:prstGeom>
        <a:solidFill>
          <a:sysClr val="window" lastClr="FFFFFF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" tIns="18000" rIns="18000" bIns="18000" rtlCol="0" anchor="ctr"/>
        <a:lstStyle/>
        <a:p>
          <a:pPr algn="ctr"/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例</a:t>
          </a:r>
        </a:p>
      </xdr:txBody>
    </xdr:sp>
    <xdr:clientData/>
  </xdr:twoCellAnchor>
  <xdr:twoCellAnchor>
    <xdr:from>
      <xdr:col>24</xdr:col>
      <xdr:colOff>24938</xdr:colOff>
      <xdr:row>32</xdr:row>
      <xdr:rowOff>0</xdr:rowOff>
    </xdr:from>
    <xdr:to>
      <xdr:col>40</xdr:col>
      <xdr:colOff>24938</xdr:colOff>
      <xdr:row>34</xdr:row>
      <xdr:rowOff>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414058" y="5261956"/>
          <a:ext cx="2926080" cy="357448"/>
        </a:xfrm>
        <a:prstGeom prst="wedgeRectCallout">
          <a:avLst>
            <a:gd name="adj1" fmla="val 18662"/>
            <a:gd name="adj2" fmla="val -79360"/>
          </a:avLst>
        </a:prstGeom>
        <a:solidFill>
          <a:srgbClr val="FFFF99"/>
        </a:solidFill>
        <a:ln w="28575"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上例では、赤点線枠の黄色塗りつぶし部分</a:t>
          </a:r>
        </a:p>
      </xdr:txBody>
    </xdr:sp>
    <xdr:clientData/>
  </xdr:twoCellAnchor>
  <xdr:twoCellAnchor>
    <xdr:from>
      <xdr:col>27</xdr:col>
      <xdr:colOff>170330</xdr:colOff>
      <xdr:row>25</xdr:row>
      <xdr:rowOff>17929</xdr:rowOff>
    </xdr:from>
    <xdr:to>
      <xdr:col>32</xdr:col>
      <xdr:colOff>24938</xdr:colOff>
      <xdr:row>32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stCxn id="5" idx="0"/>
        </xdr:cNvCxnSpPr>
      </xdr:nvCxnSpPr>
      <xdr:spPr>
        <a:xfrm flipH="1" flipV="1">
          <a:off x="5495365" y="4294094"/>
          <a:ext cx="840726" cy="1075765"/>
        </a:xfrm>
        <a:prstGeom prst="straightConnector1">
          <a:avLst/>
        </a:prstGeom>
        <a:ln w="28575">
          <a:tailEnd type="triangle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223631</xdr:colOff>
      <xdr:row>51</xdr:row>
      <xdr:rowOff>116378</xdr:rowOff>
    </xdr:from>
    <xdr:to>
      <xdr:col>11</xdr:col>
      <xdr:colOff>465513</xdr:colOff>
      <xdr:row>53</xdr:row>
      <xdr:rowOff>116379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68827" y="10444791"/>
          <a:ext cx="4027034" cy="480392"/>
        </a:xfrm>
        <a:prstGeom prst="wedgeRectCallout">
          <a:avLst>
            <a:gd name="adj1" fmla="val 13633"/>
            <a:gd name="adj2" fmla="val -80098"/>
          </a:avLst>
        </a:prstGeom>
        <a:solidFill>
          <a:srgbClr val="FFFF99"/>
        </a:solidFill>
        <a:ln w="19050"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72000" tIns="18000" rIns="72000" bIns="18000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この総単位数が、サービス支給決定基準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P.15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16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の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支給基準（乖離基準）を超えない範囲であれば支給決定可。</a:t>
          </a:r>
        </a:p>
      </xdr:txBody>
    </xdr:sp>
    <xdr:clientData/>
  </xdr:twoCellAnchor>
  <xdr:twoCellAnchor>
    <xdr:from>
      <xdr:col>9</xdr:col>
      <xdr:colOff>513222</xdr:colOff>
      <xdr:row>0</xdr:row>
      <xdr:rowOff>43372</xdr:rowOff>
    </xdr:from>
    <xdr:to>
      <xdr:col>11</xdr:col>
      <xdr:colOff>556594</xdr:colOff>
      <xdr:row>1</xdr:row>
      <xdr:rowOff>21687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139435" y="43372"/>
          <a:ext cx="1243296" cy="231311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28800" tIns="28800" rIns="28800" bIns="28800" rtlCol="0" anchor="ctr" anchorCtr="0"/>
        <a:lstStyle/>
        <a:p>
          <a:pPr algn="ctr"/>
          <a:r>
            <a:rPr kumimoji="1" lang="en-US" altLang="ja-JP" sz="1100"/>
            <a:t>R6.4</a:t>
          </a:r>
          <a:r>
            <a:rPr kumimoji="1" lang="ja-JP" altLang="en-US" sz="1100"/>
            <a:t>月提供分以降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223631</xdr:colOff>
      <xdr:row>51</xdr:row>
      <xdr:rowOff>116378</xdr:rowOff>
    </xdr:from>
    <xdr:to>
      <xdr:col>11</xdr:col>
      <xdr:colOff>465513</xdr:colOff>
      <xdr:row>53</xdr:row>
      <xdr:rowOff>116379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366756" y="10374803"/>
          <a:ext cx="4032832" cy="476251"/>
        </a:xfrm>
        <a:prstGeom prst="wedgeRectCallout">
          <a:avLst>
            <a:gd name="adj1" fmla="val 13633"/>
            <a:gd name="adj2" fmla="val -80098"/>
          </a:avLst>
        </a:prstGeom>
        <a:solidFill>
          <a:srgbClr val="FFFF99"/>
        </a:solidFill>
        <a:ln w="19050"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72000" tIns="18000" rIns="72000" bIns="18000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この総単位数が、サービス支給決定基準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P.15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16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の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支給基準（乖離基準）を超えない範囲であれば支給決定可。</a:t>
          </a:r>
        </a:p>
      </xdr:txBody>
    </xdr:sp>
    <xdr:clientData/>
  </xdr:twoCellAnchor>
  <xdr:twoCellAnchor>
    <xdr:from>
      <xdr:col>9</xdr:col>
      <xdr:colOff>513222</xdr:colOff>
      <xdr:row>0</xdr:row>
      <xdr:rowOff>43372</xdr:rowOff>
    </xdr:from>
    <xdr:to>
      <xdr:col>11</xdr:col>
      <xdr:colOff>556594</xdr:colOff>
      <xdr:row>1</xdr:row>
      <xdr:rowOff>21687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228097" y="43372"/>
          <a:ext cx="1262572" cy="225965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28800" tIns="28800" rIns="28800" bIns="28800" rtlCol="0" anchor="ctr" anchorCtr="0"/>
        <a:lstStyle/>
        <a:p>
          <a:pPr algn="ctr"/>
          <a:r>
            <a:rPr kumimoji="1" lang="en-US" altLang="ja-JP" sz="1100"/>
            <a:t>R6.4</a:t>
          </a:r>
          <a:r>
            <a:rPr kumimoji="1" lang="ja-JP" altLang="en-US" sz="1100"/>
            <a:t>月提供分以降</a:t>
          </a: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98613</xdr:colOff>
      <xdr:row>20</xdr:row>
      <xdr:rowOff>0</xdr:rowOff>
    </xdr:from>
    <xdr:to>
      <xdr:col>32</xdr:col>
      <xdr:colOff>8965</xdr:colOff>
      <xdr:row>26</xdr:row>
      <xdr:rowOff>79352</xdr:rowOff>
    </xdr:to>
    <xdr:pic>
      <xdr:nvPicPr>
        <xdr:cNvPr id="2" name="図 1" descr="画面の領域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507" y="3666565"/>
          <a:ext cx="5432611" cy="1208905"/>
        </a:xfrm>
        <a:prstGeom prst="rect">
          <a:avLst/>
        </a:prstGeom>
        <a:ln w="28575">
          <a:solidFill>
            <a:schemeClr val="accent2">
              <a:lumMod val="75000"/>
            </a:schemeClr>
          </a:solidFill>
        </a:ln>
      </xdr:spPr>
    </xdr:pic>
    <xdr:clientData/>
  </xdr:twoCellAnchor>
  <xdr:twoCellAnchor editAs="oneCell">
    <xdr:from>
      <xdr:col>4</xdr:col>
      <xdr:colOff>53788</xdr:colOff>
      <xdr:row>52</xdr:row>
      <xdr:rowOff>40432</xdr:rowOff>
    </xdr:from>
    <xdr:to>
      <xdr:col>32</xdr:col>
      <xdr:colOff>98611</xdr:colOff>
      <xdr:row>58</xdr:row>
      <xdr:rowOff>190500</xdr:rowOff>
    </xdr:to>
    <xdr:pic>
      <xdr:nvPicPr>
        <xdr:cNvPr id="3" name="図 2" descr="画面の領域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682" y="9534056"/>
          <a:ext cx="5567082" cy="1277379"/>
        </a:xfrm>
        <a:prstGeom prst="rect">
          <a:avLst/>
        </a:prstGeom>
        <a:ln w="28575">
          <a:solidFill>
            <a:schemeClr val="accent2">
              <a:lumMod val="75000"/>
            </a:schemeClr>
          </a:solidFill>
        </a:ln>
      </xdr:spPr>
    </xdr:pic>
    <xdr:clientData/>
  </xdr:twoCellAnchor>
  <xdr:twoCellAnchor editAs="oneCell">
    <xdr:from>
      <xdr:col>24</xdr:col>
      <xdr:colOff>152399</xdr:colOff>
      <xdr:row>2</xdr:row>
      <xdr:rowOff>53788</xdr:rowOff>
    </xdr:from>
    <xdr:to>
      <xdr:col>32</xdr:col>
      <xdr:colOff>169630</xdr:colOff>
      <xdr:row>8</xdr:row>
      <xdr:rowOff>152400</xdr:rowOff>
    </xdr:to>
    <xdr:pic>
      <xdr:nvPicPr>
        <xdr:cNvPr id="4" name="図 3" descr="画面の領域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1519" y="436173"/>
          <a:ext cx="1480271" cy="1245769"/>
        </a:xfrm>
        <a:prstGeom prst="rect">
          <a:avLst/>
        </a:prstGeom>
      </xdr:spPr>
    </xdr:pic>
    <xdr:clientData/>
  </xdr:twoCellAnchor>
  <xdr:twoCellAnchor>
    <xdr:from>
      <xdr:col>11</xdr:col>
      <xdr:colOff>71717</xdr:colOff>
      <xdr:row>41</xdr:row>
      <xdr:rowOff>0</xdr:rowOff>
    </xdr:from>
    <xdr:to>
      <xdr:col>15</xdr:col>
      <xdr:colOff>0</xdr:colOff>
      <xdr:row>51</xdr:row>
      <xdr:rowOff>179294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2241176" y="7620000"/>
          <a:ext cx="717177" cy="1864659"/>
        </a:xfrm>
        <a:prstGeom prst="straightConnector1">
          <a:avLst/>
        </a:prstGeom>
        <a:ln w="28575">
          <a:solidFill>
            <a:srgbClr val="C00000">
              <a:alpha val="60000"/>
            </a:srgbClr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172316</xdr:colOff>
      <xdr:row>0</xdr:row>
      <xdr:rowOff>58189</xdr:rowOff>
    </xdr:from>
    <xdr:to>
      <xdr:col>33</xdr:col>
      <xdr:colOff>135452</xdr:colOff>
      <xdr:row>1</xdr:row>
      <xdr:rowOff>98307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5125316" y="58189"/>
          <a:ext cx="1296636" cy="230618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28800" tIns="28800" rIns="28800" bIns="28800" rtlCol="0" anchor="ctr" anchorCtr="0"/>
        <a:lstStyle/>
        <a:p>
          <a:pPr algn="ctr"/>
          <a:r>
            <a:rPr kumimoji="1" lang="en-US" altLang="ja-JP" sz="1100"/>
            <a:t>R6.4</a:t>
          </a:r>
          <a:r>
            <a:rPr kumimoji="1" lang="ja-JP" altLang="en-US" sz="1100"/>
            <a:t>月提供分以降</a:t>
          </a:r>
          <a:endParaRPr kumimoji="1" lang="en-US" altLang="ja-JP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25</xdr:col>
      <xdr:colOff>106394</xdr:colOff>
      <xdr:row>40</xdr:row>
      <xdr:rowOff>115479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3975" y="1190625"/>
          <a:ext cx="11603069" cy="8449854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95364</xdr:rowOff>
    </xdr:from>
    <xdr:to>
      <xdr:col>13</xdr:col>
      <xdr:colOff>0</xdr:colOff>
      <xdr:row>3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0807" y="95364"/>
          <a:ext cx="3325091" cy="57796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8</xdr:col>
      <xdr:colOff>60267</xdr:colOff>
      <xdr:row>6</xdr:row>
      <xdr:rowOff>2746</xdr:rowOff>
    </xdr:from>
    <xdr:to>
      <xdr:col>16</xdr:col>
      <xdr:colOff>466724</xdr:colOff>
      <xdr:row>40</xdr:row>
      <xdr:rowOff>152400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194242" y="1431496"/>
          <a:ext cx="5816657" cy="8245904"/>
        </a:xfrm>
        <a:prstGeom prst="roundRect">
          <a:avLst>
            <a:gd name="adj" fmla="val 5189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428372</xdr:colOff>
      <xdr:row>6</xdr:row>
      <xdr:rowOff>205915</xdr:rowOff>
    </xdr:from>
    <xdr:to>
      <xdr:col>10</xdr:col>
      <xdr:colOff>479743</xdr:colOff>
      <xdr:row>8</xdr:row>
      <xdr:rowOff>11782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5562347" y="1634665"/>
          <a:ext cx="1403921" cy="282117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28800" tIns="28800" rIns="28800" bIns="28800" rtlCol="0" anchor="ctr" anchorCtr="0"/>
        <a:lstStyle/>
        <a:p>
          <a:pPr algn="ctr"/>
          <a:r>
            <a:rPr kumimoji="1" lang="en-US" altLang="ja-JP" sz="1100"/>
            <a:t>R6.4</a:t>
          </a:r>
          <a:r>
            <a:rPr kumimoji="1" lang="ja-JP" altLang="en-US" sz="1100"/>
            <a:t>月提供分以降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ity.tottori.lg.jp/www/contents/1190360708261/index.html" TargetMode="External"/><Relationship Id="rId1" Type="http://schemas.openxmlformats.org/officeDocument/2006/relationships/hyperlink" Target="https://www.city.tottori.lg.jp/www/contents/1190360708261/simple/001_kijyun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city.tottori.lg.jp/www/contents/1190360708261/index.html" TargetMode="External"/><Relationship Id="rId1" Type="http://schemas.openxmlformats.org/officeDocument/2006/relationships/hyperlink" Target="https://www.city.tottori.lg.jp/www/contents/1190360708261/simple/001_kijyun.pdf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mhlw.go.jp/stf/seisakunitsuite/bunya/0000174644_00018.html" TargetMode="External"/><Relationship Id="rId1" Type="http://schemas.openxmlformats.org/officeDocument/2006/relationships/hyperlink" Target="https://www.mhlw.go.jp/stf/seisakunitsuite/bunya/0000174644_00016.html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B2:AZ47"/>
  <sheetViews>
    <sheetView showGridLines="0" zoomScaleNormal="100" zoomScaleSheetLayoutView="85" workbookViewId="0"/>
  </sheetViews>
  <sheetFormatPr defaultColWidth="2.5" defaultRowHeight="13.5" x14ac:dyDescent="0.15"/>
  <cols>
    <col min="1" max="16384" width="2.5" style="1"/>
  </cols>
  <sheetData>
    <row r="2" spans="2:47" ht="14.25" x14ac:dyDescent="0.15">
      <c r="B2" s="3" t="s">
        <v>12</v>
      </c>
    </row>
    <row r="4" spans="2:47" ht="14.65" customHeight="1" x14ac:dyDescent="0.15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2:47" x14ac:dyDescent="0.1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2:47" x14ac:dyDescent="0.1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2:47" x14ac:dyDescent="0.15"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27" spans="3:52" x14ac:dyDescent="0.15">
      <c r="C27" s="1" t="s">
        <v>11</v>
      </c>
    </row>
    <row r="29" spans="3:52" x14ac:dyDescent="0.15">
      <c r="D29" s="82" t="s">
        <v>16</v>
      </c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</row>
    <row r="30" spans="3:52" ht="5.85" customHeight="1" x14ac:dyDescent="0.15"/>
    <row r="31" spans="3:52" x14ac:dyDescent="0.15">
      <c r="D31" s="83" t="s">
        <v>15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</row>
    <row r="33" spans="3:25" ht="14.85" customHeight="1" x14ac:dyDescent="0.15">
      <c r="C33" s="80" t="s">
        <v>5</v>
      </c>
      <c r="D33" s="80"/>
      <c r="E33" s="80"/>
      <c r="F33" s="80"/>
      <c r="G33" s="80"/>
      <c r="H33" s="80"/>
      <c r="I33" s="80"/>
      <c r="J33" s="80"/>
      <c r="K33" s="80"/>
      <c r="L33" s="80"/>
    </row>
    <row r="34" spans="3:25" x14ac:dyDescent="0.15">
      <c r="D34" s="1" t="s">
        <v>6</v>
      </c>
    </row>
    <row r="35" spans="3:25" x14ac:dyDescent="0.15">
      <c r="D35" s="1" t="s">
        <v>4</v>
      </c>
    </row>
    <row r="36" spans="3:25" x14ac:dyDescent="0.15">
      <c r="E36" s="1" t="s">
        <v>8</v>
      </c>
    </row>
    <row r="37" spans="3:25" ht="5.25" customHeight="1" x14ac:dyDescent="0.15"/>
    <row r="38" spans="3:25" ht="20.100000000000001" customHeight="1" x14ac:dyDescent="0.15">
      <c r="E38" s="77" t="s">
        <v>13</v>
      </c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9"/>
    </row>
    <row r="40" spans="3:25" ht="14.85" customHeight="1" x14ac:dyDescent="0.15">
      <c r="C40" s="81" t="s">
        <v>7</v>
      </c>
      <c r="D40" s="81"/>
      <c r="E40" s="81"/>
      <c r="F40" s="81"/>
      <c r="G40" s="81"/>
      <c r="H40" s="81"/>
      <c r="I40" s="81"/>
      <c r="J40" s="81"/>
      <c r="K40" s="81"/>
      <c r="L40" s="81"/>
    </row>
    <row r="41" spans="3:25" x14ac:dyDescent="0.15">
      <c r="D41" s="1" t="s">
        <v>9</v>
      </c>
    </row>
    <row r="42" spans="3:25" x14ac:dyDescent="0.15">
      <c r="D42" s="1" t="s">
        <v>4</v>
      </c>
    </row>
    <row r="43" spans="3:25" x14ac:dyDescent="0.15">
      <c r="E43" s="1" t="s">
        <v>10</v>
      </c>
    </row>
    <row r="44" spans="3:25" ht="5.25" customHeight="1" x14ac:dyDescent="0.15"/>
    <row r="45" spans="3:25" ht="20.100000000000001" customHeight="1" x14ac:dyDescent="0.15">
      <c r="E45" s="77" t="s">
        <v>14</v>
      </c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9"/>
    </row>
    <row r="47" spans="3:25" ht="14.25" x14ac:dyDescent="0.15">
      <c r="C47" s="76" t="s">
        <v>63</v>
      </c>
      <c r="D47" s="76"/>
      <c r="E47" s="76"/>
      <c r="F47" s="76"/>
      <c r="G47" s="76"/>
      <c r="H47" s="76"/>
      <c r="I47" s="76"/>
      <c r="J47" s="76"/>
      <c r="K47" s="76"/>
    </row>
  </sheetData>
  <mergeCells count="7">
    <mergeCell ref="C47:K47"/>
    <mergeCell ref="E45:Y45"/>
    <mergeCell ref="C33:L33"/>
    <mergeCell ref="C40:L40"/>
    <mergeCell ref="D29:AI29"/>
    <mergeCell ref="D31:AZ31"/>
    <mergeCell ref="E38:Y38"/>
  </mergeCells>
  <phoneticPr fontId="3"/>
  <hyperlinks>
    <hyperlink ref="C47" location="計算表!A1" display="シート「計算表」へ" xr:uid="{00000000-0004-0000-0000-000000000000}"/>
  </hyperlinks>
  <pageMargins left="0.59055118110236227" right="0.39370078740157483" top="0.19685039370078741" bottom="0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T86"/>
  <sheetViews>
    <sheetView view="pageBreakPreview" zoomScale="115" zoomScaleNormal="100" zoomScaleSheetLayoutView="115" workbookViewId="0"/>
  </sheetViews>
  <sheetFormatPr defaultColWidth="8.875" defaultRowHeight="18.75" outlineLevelRow="1" outlineLevelCol="1" x14ac:dyDescent="0.15"/>
  <cols>
    <col min="1" max="1" width="2.5" style="4" customWidth="1"/>
    <col min="2" max="2" width="12.125" style="4" bestFit="1" customWidth="1"/>
    <col min="3" max="9" width="6.75" style="4" customWidth="1"/>
    <col min="10" max="10" width="7.75" style="4" customWidth="1"/>
    <col min="11" max="11" width="8.25" style="4" bestFit="1" customWidth="1"/>
    <col min="12" max="12" width="8.125" style="4" bestFit="1" customWidth="1"/>
    <col min="13" max="13" width="3" style="4" customWidth="1"/>
    <col min="14" max="19" width="7.75" style="4" hidden="1" customWidth="1" outlineLevel="1"/>
    <col min="20" max="20" width="8.875" style="4" collapsed="1"/>
    <col min="21" max="16384" width="8.875" style="4"/>
  </cols>
  <sheetData>
    <row r="1" spans="2:19" ht="19.5" x14ac:dyDescent="0.15">
      <c r="B1" s="34" t="s">
        <v>20</v>
      </c>
    </row>
    <row r="2" spans="2:19" ht="10.15" customHeight="1" x14ac:dyDescent="0.15">
      <c r="B2" s="8"/>
    </row>
    <row r="3" spans="2:19" ht="19.5" thickBot="1" x14ac:dyDescent="0.2">
      <c r="C3" s="4" t="s">
        <v>21</v>
      </c>
      <c r="K3" s="64" t="s">
        <v>61</v>
      </c>
      <c r="L3" s="64" t="s">
        <v>62</v>
      </c>
    </row>
    <row r="4" spans="2:19" ht="21.95" customHeight="1" thickBot="1" x14ac:dyDescent="0.2">
      <c r="C4" s="9" t="s">
        <v>22</v>
      </c>
      <c r="D4" s="10"/>
      <c r="E4" s="10"/>
      <c r="F4" s="10"/>
      <c r="G4" s="10"/>
      <c r="H4" s="10" t="s">
        <v>22</v>
      </c>
      <c r="I4" s="10" t="s">
        <v>22</v>
      </c>
      <c r="K4" s="62" t="str">
        <f>+IF(COUNTIF($C$4:$I$4,"○")=3,"ＯＫ","Error")</f>
        <v>ＯＫ</v>
      </c>
      <c r="L4" s="62" t="str">
        <f>+IF(OR(N4="○○○",O4="○○○",P4="○○○",Q4="○○○",R4="○○○",S4="○○○"),"ＯＫ","Error")</f>
        <v>ＯＫ</v>
      </c>
      <c r="N4" s="4" t="str">
        <f>+C4&amp;D4&amp;E4</f>
        <v>○</v>
      </c>
      <c r="O4" s="4" t="str">
        <f t="shared" ref="O4:R4" si="0">+D4&amp;E4&amp;F4</f>
        <v/>
      </c>
      <c r="P4" s="4" t="str">
        <f t="shared" si="0"/>
        <v/>
      </c>
      <c r="Q4" s="4" t="str">
        <f t="shared" si="0"/>
        <v>○</v>
      </c>
      <c r="R4" s="4" t="str">
        <f t="shared" si="0"/>
        <v>○○</v>
      </c>
      <c r="S4" s="4" t="str">
        <f>+H4&amp;I4&amp;C4</f>
        <v>○○○</v>
      </c>
    </row>
    <row r="5" spans="2:19" ht="25.15" customHeight="1" x14ac:dyDescent="0.15">
      <c r="B5" s="11"/>
    </row>
    <row r="6" spans="2:19" ht="19.5" thickBot="1" x14ac:dyDescent="0.2">
      <c r="B6" s="28"/>
      <c r="C6" s="29" t="s">
        <v>1</v>
      </c>
      <c r="D6" s="29" t="s">
        <v>23</v>
      </c>
      <c r="E6" s="29" t="s">
        <v>24</v>
      </c>
      <c r="F6" s="29" t="s">
        <v>25</v>
      </c>
      <c r="G6" s="29" t="s">
        <v>26</v>
      </c>
      <c r="H6" s="29" t="s">
        <v>27</v>
      </c>
      <c r="I6" s="29" t="s">
        <v>0</v>
      </c>
      <c r="J6" s="28" t="s">
        <v>28</v>
      </c>
    </row>
    <row r="7" spans="2:19" ht="18.399999999999999" customHeight="1" thickBot="1" x14ac:dyDescent="0.2">
      <c r="B7" s="12" t="s">
        <v>29</v>
      </c>
      <c r="C7" s="23">
        <v>1.5</v>
      </c>
      <c r="D7" s="23"/>
      <c r="E7" s="23"/>
      <c r="F7" s="23">
        <v>1</v>
      </c>
      <c r="G7" s="23"/>
      <c r="H7" s="23">
        <v>1.5</v>
      </c>
      <c r="I7" s="24"/>
      <c r="J7" s="87">
        <f>SUM(C8:I8)</f>
        <v>16</v>
      </c>
    </row>
    <row r="8" spans="2:19" ht="18.399999999999999" customHeight="1" x14ac:dyDescent="0.15">
      <c r="B8" s="5" t="s">
        <v>30</v>
      </c>
      <c r="C8" s="31">
        <f>C7*4</f>
        <v>6</v>
      </c>
      <c r="D8" s="31">
        <f t="shared" ref="D8:I8" si="1">D7*4</f>
        <v>0</v>
      </c>
      <c r="E8" s="31">
        <f t="shared" si="1"/>
        <v>0</v>
      </c>
      <c r="F8" s="31">
        <f t="shared" si="1"/>
        <v>4</v>
      </c>
      <c r="G8" s="31">
        <f t="shared" si="1"/>
        <v>0</v>
      </c>
      <c r="H8" s="31">
        <f t="shared" si="1"/>
        <v>6</v>
      </c>
      <c r="I8" s="31">
        <f t="shared" si="1"/>
        <v>0</v>
      </c>
      <c r="J8" s="88"/>
    </row>
    <row r="9" spans="2:19" ht="18.399999999999999" customHeight="1" thickBot="1" x14ac:dyDescent="0.2">
      <c r="B9" s="13" t="s">
        <v>31</v>
      </c>
      <c r="C9" s="32">
        <f t="shared" ref="C9:H9" si="2">IF(C4="○",C7*1,0)</f>
        <v>1.5</v>
      </c>
      <c r="D9" s="32">
        <f t="shared" si="2"/>
        <v>0</v>
      </c>
      <c r="E9" s="32">
        <f t="shared" si="2"/>
        <v>0</v>
      </c>
      <c r="F9" s="32">
        <f t="shared" si="2"/>
        <v>0</v>
      </c>
      <c r="G9" s="32">
        <f t="shared" si="2"/>
        <v>0</v>
      </c>
      <c r="H9" s="32">
        <f t="shared" si="2"/>
        <v>1.5</v>
      </c>
      <c r="I9" s="32">
        <f>IF(I4="○",I7*1,0)</f>
        <v>0</v>
      </c>
      <c r="J9" s="14">
        <f>SUM(C9:I9)</f>
        <v>3</v>
      </c>
    </row>
    <row r="10" spans="2:19" ht="19.5" thickBot="1" x14ac:dyDescent="0.2">
      <c r="C10" s="15"/>
      <c r="D10" s="15"/>
      <c r="E10" s="15"/>
      <c r="F10" s="15"/>
      <c r="G10" s="15"/>
      <c r="H10" s="15"/>
      <c r="I10" s="15"/>
      <c r="J10" s="33">
        <f>SUM(J7:J9)</f>
        <v>19</v>
      </c>
      <c r="K10" s="4" t="s">
        <v>32</v>
      </c>
    </row>
    <row r="11" spans="2:19" x14ac:dyDescent="0.15">
      <c r="C11" s="15"/>
      <c r="D11" s="15"/>
      <c r="E11" s="15"/>
      <c r="F11" s="15"/>
      <c r="G11" s="15"/>
      <c r="H11" s="15"/>
      <c r="I11" s="15"/>
      <c r="J11" s="16"/>
    </row>
    <row r="12" spans="2:19" ht="23.25" hidden="1" outlineLevel="1" thickBot="1" x14ac:dyDescent="0.2">
      <c r="B12" s="65" t="s">
        <v>67</v>
      </c>
      <c r="C12" s="26"/>
      <c r="D12" s="26"/>
      <c r="E12" s="26"/>
      <c r="F12" s="26"/>
      <c r="G12" s="26"/>
      <c r="H12" s="26"/>
      <c r="I12" s="26"/>
      <c r="K12" s="33">
        <f>SUM(J10,C12:I12)</f>
        <v>19</v>
      </c>
      <c r="L12" s="4" t="s">
        <v>32</v>
      </c>
    </row>
    <row r="13" spans="2:19" hidden="1" outlineLevel="1" x14ac:dyDescent="0.15"/>
    <row r="14" spans="2:19" collapsed="1" x14ac:dyDescent="0.15">
      <c r="C14" s="15"/>
      <c r="D14" s="15"/>
      <c r="E14" s="15"/>
      <c r="F14" s="15"/>
      <c r="G14" s="15"/>
      <c r="H14" s="15"/>
      <c r="I14" s="15"/>
      <c r="J14" s="17"/>
    </row>
    <row r="15" spans="2:19" ht="19.5" thickBot="1" x14ac:dyDescent="0.2">
      <c r="B15" s="28"/>
      <c r="C15" s="30" t="s">
        <v>1</v>
      </c>
      <c r="D15" s="30" t="s">
        <v>23</v>
      </c>
      <c r="E15" s="30" t="s">
        <v>24</v>
      </c>
      <c r="F15" s="30" t="s">
        <v>25</v>
      </c>
      <c r="G15" s="30" t="s">
        <v>26</v>
      </c>
      <c r="H15" s="30" t="s">
        <v>27</v>
      </c>
      <c r="I15" s="30" t="s">
        <v>0</v>
      </c>
      <c r="J15" s="28" t="s">
        <v>28</v>
      </c>
    </row>
    <row r="16" spans="2:19" ht="18.399999999999999" customHeight="1" thickBot="1" x14ac:dyDescent="0.2">
      <c r="B16" s="18" t="s">
        <v>33</v>
      </c>
      <c r="C16" s="73">
        <f>+'報酬単価(R6.4'!C3+'報酬単価(R6.4'!C2</f>
        <v>660</v>
      </c>
      <c r="D16" s="48">
        <f>+IFERROR(VLOOKUP(D7,'報酬単価(R6.4'!$B$2:$F$11,2,FALSE),0)</f>
        <v>0</v>
      </c>
      <c r="E16" s="48">
        <f>+IFERROR(VLOOKUP(E7,'報酬単価(R6.4'!$B$2:$F$11,2,FALSE),0)</f>
        <v>0</v>
      </c>
      <c r="F16" s="48">
        <f>+IFERROR(VLOOKUP(F7,'報酬単価(R6.4'!$B$2:$F$11,2,FALSE),0)</f>
        <v>404</v>
      </c>
      <c r="G16" s="48">
        <f>+IFERROR(VLOOKUP(G7,'報酬単価(R6.4'!$B$2:$F$11,2,FALSE),0)</f>
        <v>0</v>
      </c>
      <c r="H16" s="48">
        <f>+IFERROR(VLOOKUP(H7,'報酬単価(R6.4'!$B$2:$F$11,2,FALSE),0)</f>
        <v>587</v>
      </c>
      <c r="I16" s="48">
        <f>+IFERROR(VLOOKUP(I7,'報酬単価(R6.4'!$B$2:$F$11,2,FALSE),0)</f>
        <v>0</v>
      </c>
      <c r="J16" s="89">
        <f>SUM(C17:I17)</f>
        <v>6604</v>
      </c>
    </row>
    <row r="17" spans="1:19" ht="18.399999999999999" customHeight="1" x14ac:dyDescent="0.15">
      <c r="B17" s="5" t="s">
        <v>34</v>
      </c>
      <c r="C17" s="19">
        <f>+C16*4</f>
        <v>2640</v>
      </c>
      <c r="D17" s="20">
        <f t="shared" ref="D17:I17" si="3">+D16*4</f>
        <v>0</v>
      </c>
      <c r="E17" s="13">
        <f t="shared" si="3"/>
        <v>0</v>
      </c>
      <c r="F17" s="20">
        <f t="shared" si="3"/>
        <v>1616</v>
      </c>
      <c r="G17" s="20">
        <f t="shared" si="3"/>
        <v>0</v>
      </c>
      <c r="H17" s="20">
        <f t="shared" si="3"/>
        <v>2348</v>
      </c>
      <c r="I17" s="20">
        <f t="shared" si="3"/>
        <v>0</v>
      </c>
      <c r="J17" s="90"/>
    </row>
    <row r="18" spans="1:19" ht="18.399999999999999" customHeight="1" thickBot="1" x14ac:dyDescent="0.2">
      <c r="B18" s="5" t="s">
        <v>31</v>
      </c>
      <c r="C18" s="21">
        <f>+IF(C4="○",C16,IF(C4&lt;&gt;"○",""))</f>
        <v>660</v>
      </c>
      <c r="D18" s="21" t="str">
        <f t="shared" ref="D18:H18" si="4">+IF(D4="○",D16,IF(D4&lt;&gt;"○",""))</f>
        <v/>
      </c>
      <c r="E18" s="21" t="str">
        <f t="shared" si="4"/>
        <v/>
      </c>
      <c r="F18" s="21" t="str">
        <f>+IF(F4="○",F16,IF(F4&lt;&gt;"○",""))</f>
        <v/>
      </c>
      <c r="G18" s="21" t="str">
        <f>+IF(G4="○",G16,IF(G4&lt;&gt;"○",""))</f>
        <v/>
      </c>
      <c r="H18" s="21">
        <f t="shared" si="4"/>
        <v>587</v>
      </c>
      <c r="I18" s="21">
        <f>+IF(I4="○",I16,IF(I4&lt;&gt;"○",""))</f>
        <v>0</v>
      </c>
      <c r="J18" s="22">
        <f>+SUM(C18:I18)</f>
        <v>1247</v>
      </c>
    </row>
    <row r="19" spans="1:19" ht="19.5" thickBot="1" x14ac:dyDescent="0.2">
      <c r="J19" s="38">
        <f>SUM(J16:J18)</f>
        <v>7851</v>
      </c>
      <c r="K19" s="4" t="s">
        <v>35</v>
      </c>
    </row>
    <row r="20" spans="1:19" x14ac:dyDescent="0.15">
      <c r="B20" s="63" t="s">
        <v>64</v>
      </c>
    </row>
    <row r="21" spans="1:19" ht="23.25" hidden="1" outlineLevel="1" thickBot="1" x14ac:dyDescent="0.2">
      <c r="B21" s="65" t="s">
        <v>68</v>
      </c>
      <c r="C21" s="5" t="str">
        <f>+IFERROR(VLOOKUP(C12,'報酬単価(R6.4'!$B$2:$C$11,2,FALSE),"")</f>
        <v/>
      </c>
      <c r="D21" s="5" t="str">
        <f>+IFERROR(VLOOKUP(D12,'報酬単価(R6.4'!$B$2:$C$11,2,FALSE),"")</f>
        <v/>
      </c>
      <c r="E21" s="5" t="str">
        <f>+IFERROR(VLOOKUP(E12,'報酬単価(R6.4'!$B$2:$C$11,2,FALSE),"")</f>
        <v/>
      </c>
      <c r="F21" s="5" t="str">
        <f>+IFERROR(VLOOKUP(F12,'報酬単価(R6.4'!$B$2:$C$11,2,FALSE),"")</f>
        <v/>
      </c>
      <c r="G21" s="5" t="str">
        <f>+IFERROR(VLOOKUP(G12,'報酬単価(R6.4'!$B$2:$C$11,2,FALSE),"")</f>
        <v/>
      </c>
      <c r="H21" s="5" t="str">
        <f>+IFERROR(VLOOKUP(H12,'報酬単価(R6.4'!$B$2:$C$11,2,FALSE),"")</f>
        <v/>
      </c>
      <c r="I21" s="5" t="str">
        <f>+IFERROR(VLOOKUP(I12,'報酬単価(R6.4'!$B$2:$C$11,2,FALSE),"")</f>
        <v/>
      </c>
      <c r="K21" s="35">
        <f>SUM(J19,C21:I21)</f>
        <v>7851</v>
      </c>
      <c r="L21" s="4" t="s">
        <v>35</v>
      </c>
    </row>
    <row r="22" spans="1:19" hidden="1" outlineLevel="1" x14ac:dyDescent="0.15"/>
    <row r="23" spans="1:19" ht="19.5" collapsed="1" thickBot="1" x14ac:dyDescent="0.2">
      <c r="C23" s="15"/>
      <c r="D23" s="15"/>
      <c r="E23" s="15"/>
      <c r="F23" s="15"/>
      <c r="G23" s="15"/>
      <c r="H23" s="15"/>
      <c r="I23" s="15"/>
    </row>
    <row r="24" spans="1:19" x14ac:dyDescent="0.15">
      <c r="A24" s="45"/>
      <c r="B24" s="45"/>
      <c r="C24" s="46"/>
      <c r="D24" s="46"/>
      <c r="E24" s="46"/>
      <c r="F24" s="46"/>
      <c r="G24" s="46"/>
      <c r="H24" s="46"/>
      <c r="I24" s="46"/>
      <c r="J24" s="47"/>
      <c r="K24" s="45"/>
      <c r="L24" s="45"/>
    </row>
    <row r="25" spans="1:19" ht="19.5" x14ac:dyDescent="0.15">
      <c r="B25" s="27" t="s">
        <v>36</v>
      </c>
    </row>
    <row r="26" spans="1:19" ht="10.15" customHeight="1" x14ac:dyDescent="0.15">
      <c r="B26" s="7"/>
    </row>
    <row r="27" spans="1:19" ht="19.5" thickBot="1" x14ac:dyDescent="0.2">
      <c r="C27" s="4" t="s">
        <v>21</v>
      </c>
      <c r="K27" s="64" t="s">
        <v>61</v>
      </c>
      <c r="L27" s="64" t="s">
        <v>62</v>
      </c>
    </row>
    <row r="28" spans="1:19" ht="21.95" customHeight="1" thickBot="1" x14ac:dyDescent="0.2">
      <c r="B28" s="25"/>
      <c r="C28" s="10" t="s">
        <v>22</v>
      </c>
      <c r="D28" s="10" t="s">
        <v>22</v>
      </c>
      <c r="E28" s="10" t="s">
        <v>22</v>
      </c>
      <c r="F28" s="10"/>
      <c r="G28" s="10"/>
      <c r="H28" s="10"/>
      <c r="I28" s="10"/>
      <c r="K28" s="62" t="str">
        <f>+IF(COUNTIF($C$28:$I$28,"○")=3,"ＯＫ","Error")</f>
        <v>ＯＫ</v>
      </c>
      <c r="L28" s="62" t="str">
        <f>+IF(OR(N28="○○○",O28="○○○",P28="○○○",Q28="○○○",R28="○○○",S28="○○○"),"ＯＫ","Error")</f>
        <v>ＯＫ</v>
      </c>
      <c r="N28" s="4" t="str">
        <f>+C28&amp;D28&amp;E28</f>
        <v>○○○</v>
      </c>
      <c r="O28" s="4" t="str">
        <f t="shared" ref="O28" si="5">+D28&amp;E28&amp;F28</f>
        <v>○○</v>
      </c>
      <c r="P28" s="4" t="str">
        <f t="shared" ref="P28" si="6">+E28&amp;F28&amp;G28</f>
        <v>○</v>
      </c>
      <c r="Q28" s="4" t="str">
        <f t="shared" ref="Q28" si="7">+F28&amp;G28&amp;H28</f>
        <v/>
      </c>
      <c r="R28" s="4" t="str">
        <f t="shared" ref="R28" si="8">+G28&amp;H28&amp;I28</f>
        <v/>
      </c>
      <c r="S28" s="4" t="str">
        <f>+H28&amp;I28&amp;C28</f>
        <v>○</v>
      </c>
    </row>
    <row r="29" spans="1:19" ht="25.15" customHeight="1" x14ac:dyDescent="0.15">
      <c r="B29" s="11"/>
    </row>
    <row r="30" spans="1:19" ht="19.5" thickBot="1" x14ac:dyDescent="0.2">
      <c r="B30" s="28"/>
      <c r="C30" s="29" t="s">
        <v>1</v>
      </c>
      <c r="D30" s="29" t="s">
        <v>23</v>
      </c>
      <c r="E30" s="29" t="s">
        <v>24</v>
      </c>
      <c r="F30" s="29" t="s">
        <v>25</v>
      </c>
      <c r="G30" s="29" t="s">
        <v>26</v>
      </c>
      <c r="H30" s="29" t="s">
        <v>27</v>
      </c>
      <c r="I30" s="29" t="s">
        <v>0</v>
      </c>
      <c r="J30" s="28" t="s">
        <v>28</v>
      </c>
    </row>
    <row r="31" spans="1:19" ht="18.399999999999999" customHeight="1" thickBot="1" x14ac:dyDescent="0.2">
      <c r="B31" s="12" t="s">
        <v>29</v>
      </c>
      <c r="C31" s="23"/>
      <c r="D31" s="23">
        <v>1.5</v>
      </c>
      <c r="E31" s="23"/>
      <c r="F31" s="23"/>
      <c r="G31" s="23">
        <v>1</v>
      </c>
      <c r="H31" s="23"/>
      <c r="I31" s="24"/>
      <c r="J31" s="87">
        <f>SUM(C32:I32)</f>
        <v>10</v>
      </c>
    </row>
    <row r="32" spans="1:19" ht="18.399999999999999" customHeight="1" x14ac:dyDescent="0.15">
      <c r="B32" s="5" t="s">
        <v>30</v>
      </c>
      <c r="C32" s="31">
        <f>C31*4</f>
        <v>0</v>
      </c>
      <c r="D32" s="31">
        <f t="shared" ref="D32:I32" si="9">D31*4</f>
        <v>6</v>
      </c>
      <c r="E32" s="31">
        <f t="shared" si="9"/>
        <v>0</v>
      </c>
      <c r="F32" s="31">
        <f t="shared" si="9"/>
        <v>0</v>
      </c>
      <c r="G32" s="31">
        <f t="shared" si="9"/>
        <v>4</v>
      </c>
      <c r="H32" s="31">
        <f t="shared" si="9"/>
        <v>0</v>
      </c>
      <c r="I32" s="31">
        <f t="shared" si="9"/>
        <v>0</v>
      </c>
      <c r="J32" s="88"/>
    </row>
    <row r="33" spans="1:12" ht="18.399999999999999" customHeight="1" thickBot="1" x14ac:dyDescent="0.2">
      <c r="B33" s="13" t="s">
        <v>31</v>
      </c>
      <c r="C33" s="32">
        <f>IF(C28="○",C31*1,0)</f>
        <v>0</v>
      </c>
      <c r="D33" s="32">
        <f t="shared" ref="D33:G33" si="10">IF(D28="○",D31*1,0)</f>
        <v>1.5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>IF(H28="○",H31*1,0)</f>
        <v>0</v>
      </c>
      <c r="I33" s="32">
        <f>IF(I28="○",I31*1,0)</f>
        <v>0</v>
      </c>
      <c r="J33" s="14">
        <f>SUM(C33:I33)</f>
        <v>1.5</v>
      </c>
    </row>
    <row r="34" spans="1:12" ht="19.5" thickBot="1" x14ac:dyDescent="0.2">
      <c r="C34" s="15"/>
      <c r="D34" s="15"/>
      <c r="E34" s="15"/>
      <c r="F34" s="15"/>
      <c r="G34" s="15"/>
      <c r="H34" s="15"/>
      <c r="I34" s="15"/>
      <c r="J34" s="36">
        <f>SUM(J31:J33)</f>
        <v>11.5</v>
      </c>
      <c r="K34" s="4" t="s">
        <v>32</v>
      </c>
    </row>
    <row r="35" spans="1:12" x14ac:dyDescent="0.15">
      <c r="C35" s="15"/>
      <c r="D35" s="15"/>
      <c r="E35" s="15"/>
      <c r="F35" s="15"/>
      <c r="G35" s="15"/>
      <c r="H35" s="15"/>
      <c r="I35" s="15"/>
      <c r="J35" s="16"/>
    </row>
    <row r="36" spans="1:12" ht="23.25" hidden="1" outlineLevel="1" thickBot="1" x14ac:dyDescent="0.2">
      <c r="B36" s="65" t="s">
        <v>67</v>
      </c>
      <c r="C36" s="26"/>
      <c r="D36" s="26"/>
      <c r="E36" s="26"/>
      <c r="F36" s="26"/>
      <c r="G36" s="26"/>
      <c r="H36" s="26"/>
      <c r="I36" s="26"/>
      <c r="K36" s="36">
        <f>SUM(J34,C36:I36)</f>
        <v>11.5</v>
      </c>
      <c r="L36" s="4" t="s">
        <v>32</v>
      </c>
    </row>
    <row r="37" spans="1:12" hidden="1" outlineLevel="1" x14ac:dyDescent="0.15"/>
    <row r="38" spans="1:12" collapsed="1" x14ac:dyDescent="0.15">
      <c r="C38" s="15"/>
      <c r="D38" s="15"/>
      <c r="E38" s="15"/>
      <c r="F38" s="15"/>
      <c r="G38" s="15"/>
      <c r="H38" s="15"/>
      <c r="I38" s="15"/>
      <c r="J38" s="17"/>
    </row>
    <row r="39" spans="1:12" ht="19.5" thickBot="1" x14ac:dyDescent="0.2">
      <c r="B39" s="28"/>
      <c r="C39" s="30" t="s">
        <v>1</v>
      </c>
      <c r="D39" s="30" t="s">
        <v>23</v>
      </c>
      <c r="E39" s="30" t="s">
        <v>24</v>
      </c>
      <c r="F39" s="30" t="s">
        <v>25</v>
      </c>
      <c r="G39" s="30" t="s">
        <v>26</v>
      </c>
      <c r="H39" s="30" t="s">
        <v>27</v>
      </c>
      <c r="I39" s="30" t="s">
        <v>0</v>
      </c>
      <c r="J39" s="28" t="s">
        <v>28</v>
      </c>
    </row>
    <row r="40" spans="1:12" ht="18.399999999999999" customHeight="1" thickBot="1" x14ac:dyDescent="0.2">
      <c r="B40" s="18" t="s">
        <v>33</v>
      </c>
      <c r="C40" s="75">
        <f>+IFERROR(VLOOKUP(C31,'報酬単価(R6.4'!$B$13:$F$24,2,FALSE),0)</f>
        <v>0</v>
      </c>
      <c r="D40" s="74">
        <f>+'報酬単価(R6.4'!C16+'報酬単価(R6.4'!C14</f>
        <v>303</v>
      </c>
      <c r="E40" s="48">
        <f>+IFERROR(VLOOKUP(E31,'報酬単価(R6.4'!$B$13:$F$24,2,FALSE),0)</f>
        <v>0</v>
      </c>
      <c r="F40" s="48">
        <f>+IFERROR(VLOOKUP(F31,'報酬単価(R6.4'!$B$13:$F$24,2,FALSE),0)</f>
        <v>0</v>
      </c>
      <c r="G40" s="48">
        <f>+IFERROR(VLOOKUP(G31,'報酬単価(R6.4'!$B$13:$F$24,2,FALSE),0)</f>
        <v>197</v>
      </c>
      <c r="H40" s="48">
        <f>+IFERROR(VLOOKUP(H31,'報酬単価(R6.4'!$B$13:$F$24,2,FALSE),0)</f>
        <v>0</v>
      </c>
      <c r="I40" s="48">
        <f>+IFERROR(VLOOKUP(I31,'報酬単価(R6.4'!$B$13:$F$24,2,FALSE),0)</f>
        <v>0</v>
      </c>
      <c r="J40" s="89">
        <f>SUM(C41:H41)</f>
        <v>2000</v>
      </c>
    </row>
    <row r="41" spans="1:12" ht="18.399999999999999" customHeight="1" x14ac:dyDescent="0.15">
      <c r="B41" s="5" t="s">
        <v>34</v>
      </c>
      <c r="C41" s="19">
        <f>+C40*4</f>
        <v>0</v>
      </c>
      <c r="D41" s="20">
        <f t="shared" ref="D41:I41" si="11">+D40*4</f>
        <v>1212</v>
      </c>
      <c r="E41" s="13">
        <f t="shared" si="11"/>
        <v>0</v>
      </c>
      <c r="F41" s="20">
        <f t="shared" si="11"/>
        <v>0</v>
      </c>
      <c r="G41" s="20">
        <f t="shared" si="11"/>
        <v>788</v>
      </c>
      <c r="H41" s="20">
        <f t="shared" si="11"/>
        <v>0</v>
      </c>
      <c r="I41" s="20">
        <f t="shared" si="11"/>
        <v>0</v>
      </c>
      <c r="J41" s="90"/>
    </row>
    <row r="42" spans="1:12" ht="18.399999999999999" customHeight="1" thickBot="1" x14ac:dyDescent="0.2">
      <c r="B42" s="5" t="s">
        <v>31</v>
      </c>
      <c r="C42" s="21">
        <f>+IF(C28="○",C40,IF(C28&lt;&gt;"○",""))</f>
        <v>0</v>
      </c>
      <c r="D42" s="21">
        <f t="shared" ref="D42:I42" si="12">+IF(D28="○",D40,IF(D28&lt;&gt;"○",""))</f>
        <v>303</v>
      </c>
      <c r="E42" s="21">
        <f t="shared" si="12"/>
        <v>0</v>
      </c>
      <c r="F42" s="21" t="str">
        <f t="shared" si="12"/>
        <v/>
      </c>
      <c r="G42" s="21" t="str">
        <f t="shared" si="12"/>
        <v/>
      </c>
      <c r="H42" s="21" t="str">
        <f t="shared" si="12"/>
        <v/>
      </c>
      <c r="I42" s="21" t="str">
        <f t="shared" si="12"/>
        <v/>
      </c>
      <c r="J42" s="22">
        <f>SUM(C42:I42)</f>
        <v>303</v>
      </c>
    </row>
    <row r="43" spans="1:12" ht="19.5" thickBot="1" x14ac:dyDescent="0.2">
      <c r="J43" s="39">
        <f>SUM(J40:J42)</f>
        <v>2303</v>
      </c>
      <c r="K43" s="4" t="s">
        <v>35</v>
      </c>
    </row>
    <row r="44" spans="1:12" x14ac:dyDescent="0.15">
      <c r="B44" s="63" t="s">
        <v>64</v>
      </c>
    </row>
    <row r="45" spans="1:12" ht="23.25" hidden="1" outlineLevel="1" thickBot="1" x14ac:dyDescent="0.2">
      <c r="B45" s="65" t="s">
        <v>68</v>
      </c>
      <c r="C45" s="5" t="str">
        <f>+IFERROR(VLOOKUP(C36,'報酬単価(R6.4'!$B$13:$C$24,2,FALSE),"")</f>
        <v/>
      </c>
      <c r="D45" s="5" t="str">
        <f>+IFERROR(VLOOKUP(D36,'報酬単価(R6.4'!$B$13:$C$24,2,FALSE),"")</f>
        <v/>
      </c>
      <c r="E45" s="5" t="str">
        <f>+IFERROR(VLOOKUP(E36,'報酬単価(R6.4'!$B$13:$C$24,2,FALSE),"")</f>
        <v/>
      </c>
      <c r="F45" s="5" t="str">
        <f>+IFERROR(VLOOKUP(F36,'報酬単価(R6.4'!$B$13:$C$24,2,FALSE),"")</f>
        <v/>
      </c>
      <c r="G45" s="5" t="str">
        <f>+IFERROR(VLOOKUP(G36,'報酬単価(R6.4'!$B$13:$C$24,2,FALSE),"")</f>
        <v/>
      </c>
      <c r="H45" s="5" t="str">
        <f>+IFERROR(VLOOKUP(H36,'報酬単価(R6.4'!$B$13:$C$24,2,FALSE),"")</f>
        <v/>
      </c>
      <c r="I45" s="5" t="str">
        <f>+IFERROR(VLOOKUP(I36,'報酬単価(R6.4'!$B$13:$C$24,2,FALSE),"")</f>
        <v/>
      </c>
      <c r="K45" s="37">
        <f>SUM(J43,C45:I45)</f>
        <v>2303</v>
      </c>
      <c r="L45" s="4" t="s">
        <v>35</v>
      </c>
    </row>
    <row r="46" spans="1:12" hidden="1" outlineLevel="1" x14ac:dyDescent="0.15"/>
    <row r="47" spans="1:12" ht="19.5" collapsed="1" thickBot="1" x14ac:dyDescent="0.2">
      <c r="C47" s="15"/>
      <c r="D47" s="15"/>
      <c r="E47" s="15"/>
      <c r="F47" s="15"/>
      <c r="G47" s="15"/>
      <c r="H47" s="15"/>
      <c r="I47" s="15"/>
    </row>
    <row r="48" spans="1:12" x14ac:dyDescent="0.15">
      <c r="A48" s="45"/>
      <c r="B48" s="45"/>
      <c r="C48" s="46"/>
      <c r="D48" s="46"/>
      <c r="E48" s="46"/>
      <c r="F48" s="46"/>
      <c r="G48" s="46"/>
      <c r="H48" s="46"/>
      <c r="I48" s="46"/>
      <c r="J48" s="47"/>
      <c r="K48" s="45"/>
      <c r="L48" s="45"/>
    </row>
    <row r="49" spans="2:12" x14ac:dyDescent="0.15">
      <c r="G49" s="91" t="s">
        <v>37</v>
      </c>
      <c r="H49" s="91"/>
      <c r="I49" s="91"/>
      <c r="J49" s="6">
        <f>+J19</f>
        <v>7851</v>
      </c>
      <c r="K49" s="44" t="s">
        <v>35</v>
      </c>
    </row>
    <row r="50" spans="2:12" x14ac:dyDescent="0.15">
      <c r="G50" s="92" t="s">
        <v>38</v>
      </c>
      <c r="H50" s="92"/>
      <c r="I50" s="92"/>
      <c r="J50" s="6">
        <f>+J43</f>
        <v>2303</v>
      </c>
      <c r="K50" s="44" t="s">
        <v>35</v>
      </c>
    </row>
    <row r="51" spans="2:12" x14ac:dyDescent="0.15">
      <c r="G51" s="86" t="s">
        <v>39</v>
      </c>
      <c r="H51" s="86"/>
      <c r="I51" s="86"/>
      <c r="J51" s="43">
        <f>SUM(J49:J50)</f>
        <v>10154</v>
      </c>
      <c r="K51" s="8" t="s">
        <v>35</v>
      </c>
    </row>
    <row r="55" spans="2:12" x14ac:dyDescent="0.15">
      <c r="G55" s="66"/>
      <c r="H55" s="93" t="s">
        <v>40</v>
      </c>
      <c r="I55" s="93"/>
      <c r="J55" s="93"/>
      <c r="K55" s="93"/>
      <c r="L55" s="93"/>
    </row>
    <row r="58" spans="2:12" x14ac:dyDescent="0.15">
      <c r="B58" s="8"/>
    </row>
    <row r="63" spans="2:12" ht="10.15" customHeight="1" x14ac:dyDescent="0.15"/>
    <row r="64" spans="2:12" ht="35.65" customHeight="1" x14ac:dyDescent="0.15">
      <c r="B64" s="84"/>
      <c r="C64" s="85"/>
      <c r="D64" s="85"/>
      <c r="E64" s="85"/>
      <c r="F64" s="85"/>
      <c r="G64" s="85"/>
      <c r="H64" s="85"/>
      <c r="I64" s="85"/>
      <c r="J64" s="85"/>
      <c r="K64" s="85"/>
      <c r="L64" s="85"/>
    </row>
    <row r="65" spans="2:12" x14ac:dyDescent="0.15">
      <c r="C65" s="50"/>
    </row>
    <row r="66" spans="2:12" ht="10.15" customHeight="1" x14ac:dyDescent="0.15">
      <c r="C66" s="50"/>
    </row>
    <row r="67" spans="2:12" x14ac:dyDescent="0.15">
      <c r="B67" s="51"/>
    </row>
    <row r="68" spans="2:12" ht="35.65" customHeight="1" x14ac:dyDescent="0.15"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</row>
    <row r="69" spans="2:12" x14ac:dyDescent="0.15">
      <c r="B69" s="51"/>
    </row>
    <row r="70" spans="2:12" x14ac:dyDescent="0.15">
      <c r="B70" s="51"/>
    </row>
    <row r="71" spans="2:12" x14ac:dyDescent="0.15">
      <c r="B71" s="51"/>
    </row>
    <row r="72" spans="2:12" x14ac:dyDescent="0.15">
      <c r="B72" s="51"/>
    </row>
    <row r="73" spans="2:12" x14ac:dyDescent="0.15">
      <c r="B73" s="51"/>
    </row>
    <row r="74" spans="2:12" x14ac:dyDescent="0.15">
      <c r="B74" s="51"/>
    </row>
    <row r="75" spans="2:12" x14ac:dyDescent="0.15">
      <c r="B75" s="51"/>
    </row>
    <row r="76" spans="2:12" x14ac:dyDescent="0.15">
      <c r="C76" s="50"/>
    </row>
    <row r="77" spans="2:12" x14ac:dyDescent="0.15">
      <c r="B77" s="8"/>
      <c r="C77" s="50"/>
    </row>
    <row r="78" spans="2:12" ht="35.65" customHeight="1" x14ac:dyDescent="0.15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</row>
    <row r="79" spans="2:12" x14ac:dyDescent="0.15"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</row>
    <row r="80" spans="2:12" x14ac:dyDescent="0.15">
      <c r="B80" s="8"/>
    </row>
    <row r="81" spans="2:12" ht="53.25" customHeight="1" x14ac:dyDescent="0.15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</row>
    <row r="82" spans="2:12" x14ac:dyDescent="0.15"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</row>
    <row r="83" spans="2:12" x14ac:dyDescent="0.15">
      <c r="B83" s="8"/>
    </row>
    <row r="84" spans="2:12" ht="35.65" customHeight="1" x14ac:dyDescent="0.15">
      <c r="B84" s="94"/>
      <c r="C84" s="85"/>
      <c r="D84" s="85"/>
      <c r="E84" s="85"/>
      <c r="F84" s="85"/>
      <c r="G84" s="85"/>
      <c r="H84" s="85"/>
      <c r="I84" s="85"/>
      <c r="J84" s="85"/>
      <c r="K84" s="85"/>
      <c r="L84" s="85"/>
    </row>
    <row r="85" spans="2:12" ht="35.65" customHeight="1" x14ac:dyDescent="0.15"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</row>
    <row r="86" spans="2:12" ht="88.7" customHeight="1" x14ac:dyDescent="0.15">
      <c r="B86" s="84"/>
      <c r="C86" s="85"/>
      <c r="D86" s="85"/>
      <c r="E86" s="85"/>
      <c r="F86" s="85"/>
      <c r="G86" s="85"/>
      <c r="H86" s="85"/>
      <c r="I86" s="85"/>
      <c r="J86" s="85"/>
      <c r="K86" s="85"/>
      <c r="L86" s="85"/>
    </row>
  </sheetData>
  <mergeCells count="15">
    <mergeCell ref="B86:L86"/>
    <mergeCell ref="B78:L78"/>
    <mergeCell ref="B68:L68"/>
    <mergeCell ref="G51:I51"/>
    <mergeCell ref="J7:J8"/>
    <mergeCell ref="J16:J17"/>
    <mergeCell ref="J31:J32"/>
    <mergeCell ref="J40:J41"/>
    <mergeCell ref="G49:I49"/>
    <mergeCell ref="G50:I50"/>
    <mergeCell ref="H55:L55"/>
    <mergeCell ref="B64:L64"/>
    <mergeCell ref="B81:L81"/>
    <mergeCell ref="B84:L84"/>
    <mergeCell ref="B85:L85"/>
  </mergeCells>
  <phoneticPr fontId="3"/>
  <conditionalFormatting sqref="C4:I4">
    <cfRule type="expression" dxfId="9" priority="2">
      <formula>$L$4="Error"</formula>
    </cfRule>
    <cfRule type="expression" dxfId="8" priority="6">
      <formula>COUNTA($C$4:$I$4)=3</formula>
    </cfRule>
  </conditionalFormatting>
  <conditionalFormatting sqref="C7:I9 C16:I18 C31:I33 C40:I42">
    <cfRule type="cellIs" dxfId="7" priority="4" operator="equal">
      <formula>0</formula>
    </cfRule>
  </conditionalFormatting>
  <conditionalFormatting sqref="C28:I28">
    <cfRule type="expression" dxfId="6" priority="1">
      <formula>$L$28="Error"</formula>
    </cfRule>
    <cfRule type="expression" dxfId="5" priority="5">
      <formula>COUNTA($C$28:$I$28)=3</formula>
    </cfRule>
  </conditionalFormatting>
  <dataValidations count="2">
    <dataValidation type="list" imeMode="hiragana" allowBlank="1" showInputMessage="1" showErrorMessage="1" sqref="C28:I28 C4:I4" xr:uid="{00000000-0002-0000-0100-000000000000}">
      <formula1>"○, ,"</formula1>
    </dataValidation>
    <dataValidation imeMode="off" allowBlank="1" showInputMessage="1" showErrorMessage="1" sqref="J7 C7:I12 C48:I48 J31 C31:I36 C38:I38 C14:I14 D41:I47 C40:C47 E16:J16 C16:D24 E17:I24 D40:J40" xr:uid="{00000000-0002-0000-0100-000001000000}"/>
  </dataValidations>
  <hyperlinks>
    <hyperlink ref="H55" r:id="rId1" xr:uid="{00000000-0004-0000-0100-000000000000}"/>
    <hyperlink ref="B20" location="補足事項!A1" display="シート「補足事項」へ" xr:uid="{00000000-0004-0000-0100-000001000000}"/>
    <hyperlink ref="B44" location="補足事項!A1" display="シート「補足事項」へ" xr:uid="{00000000-0004-0000-0100-000002000000}"/>
    <hyperlink ref="H55:L55" r:id="rId2" display="「サービス支給決定基準」へのリンク" xr:uid="{00000000-0004-0000-0100-000003000000}"/>
  </hyperlinks>
  <pageMargins left="0.59055118110236227" right="0.19685039370078741" top="0.39370078740157483" bottom="0" header="0.31496062992125984" footer="0.31496062992125984"/>
  <pageSetup paperSize="9" scale="97" orientation="portrait" cellComments="asDisplayed" r:id="rId3"/>
  <rowBreaks count="2" manualBreakCount="2">
    <brk id="55" max="16383" man="1"/>
    <brk id="93" max="16383" man="1"/>
  </rowBreaks>
  <ignoredErrors>
    <ignoredError sqref="C17:F17 G17:I17 D40" formula="1"/>
  </ignoredErrors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T86"/>
  <sheetViews>
    <sheetView tabSelected="1" view="pageBreakPreview" zoomScale="115" zoomScaleNormal="100" zoomScaleSheetLayoutView="115" workbookViewId="0">
      <selection activeCell="J35" sqref="J35"/>
    </sheetView>
  </sheetViews>
  <sheetFormatPr defaultColWidth="8.875" defaultRowHeight="18.75" outlineLevelRow="1" outlineLevelCol="1" x14ac:dyDescent="0.15"/>
  <cols>
    <col min="1" max="1" width="2.5" style="4" customWidth="1"/>
    <col min="2" max="2" width="12.125" style="4" bestFit="1" customWidth="1"/>
    <col min="3" max="9" width="6.75" style="4" customWidth="1"/>
    <col min="10" max="10" width="7.75" style="4" customWidth="1"/>
    <col min="11" max="11" width="8.25" style="4" bestFit="1" customWidth="1"/>
    <col min="12" max="12" width="8.125" style="4" bestFit="1" customWidth="1"/>
    <col min="13" max="13" width="3" style="4" customWidth="1"/>
    <col min="14" max="19" width="7.75" style="4" hidden="1" customWidth="1" outlineLevel="1"/>
    <col min="20" max="20" width="8.875" style="4" collapsed="1"/>
    <col min="21" max="16384" width="8.875" style="4"/>
  </cols>
  <sheetData>
    <row r="1" spans="2:19" ht="19.5" x14ac:dyDescent="0.15">
      <c r="B1" s="34" t="s">
        <v>20</v>
      </c>
    </row>
    <row r="2" spans="2:19" ht="10.15" customHeight="1" x14ac:dyDescent="0.15">
      <c r="B2" s="8"/>
    </row>
    <row r="3" spans="2:19" ht="19.5" thickBot="1" x14ac:dyDescent="0.2">
      <c r="C3" s="4" t="s">
        <v>21</v>
      </c>
      <c r="K3" s="64" t="s">
        <v>61</v>
      </c>
      <c r="L3" s="64" t="s">
        <v>62</v>
      </c>
    </row>
    <row r="4" spans="2:19" ht="21.95" customHeight="1" thickBot="1" x14ac:dyDescent="0.2">
      <c r="C4" s="9"/>
      <c r="D4" s="10"/>
      <c r="E4" s="10"/>
      <c r="F4" s="10"/>
      <c r="G4" s="10"/>
      <c r="H4" s="10"/>
      <c r="I4" s="10"/>
      <c r="K4" s="62" t="str">
        <f>+IF(COUNTIF($C$4:$I$4,"○")=3,"ＯＫ","Error")</f>
        <v>Error</v>
      </c>
      <c r="L4" s="62" t="str">
        <f>+IF(OR(N4="○○○",O4="○○○",P4="○○○",Q4="○○○",R4="○○○",S4="○○○"),"ＯＫ","Error")</f>
        <v>Error</v>
      </c>
      <c r="N4" s="4" t="str">
        <f>+C4&amp;D4&amp;E4</f>
        <v/>
      </c>
      <c r="O4" s="4" t="str">
        <f t="shared" ref="O4:R4" si="0">+D4&amp;E4&amp;F4</f>
        <v/>
      </c>
      <c r="P4" s="4" t="str">
        <f t="shared" si="0"/>
        <v/>
      </c>
      <c r="Q4" s="4" t="str">
        <f t="shared" si="0"/>
        <v/>
      </c>
      <c r="R4" s="4" t="str">
        <f t="shared" si="0"/>
        <v/>
      </c>
      <c r="S4" s="4" t="str">
        <f>+H4&amp;I4&amp;C4</f>
        <v/>
      </c>
    </row>
    <row r="5" spans="2:19" ht="25.15" customHeight="1" x14ac:dyDescent="0.15">
      <c r="B5" s="11"/>
    </row>
    <row r="6" spans="2:19" ht="19.5" thickBot="1" x14ac:dyDescent="0.2">
      <c r="B6" s="28"/>
      <c r="C6" s="29" t="s">
        <v>1</v>
      </c>
      <c r="D6" s="29" t="s">
        <v>23</v>
      </c>
      <c r="E6" s="29" t="s">
        <v>24</v>
      </c>
      <c r="F6" s="29" t="s">
        <v>25</v>
      </c>
      <c r="G6" s="29" t="s">
        <v>26</v>
      </c>
      <c r="H6" s="29" t="s">
        <v>27</v>
      </c>
      <c r="I6" s="29" t="s">
        <v>0</v>
      </c>
      <c r="J6" s="28" t="s">
        <v>28</v>
      </c>
    </row>
    <row r="7" spans="2:19" ht="18.399999999999999" customHeight="1" thickBot="1" x14ac:dyDescent="0.2">
      <c r="B7" s="12" t="s">
        <v>29</v>
      </c>
      <c r="C7" s="23"/>
      <c r="D7" s="23"/>
      <c r="E7" s="23"/>
      <c r="F7" s="23"/>
      <c r="G7" s="23"/>
      <c r="H7" s="23"/>
      <c r="I7" s="24"/>
      <c r="J7" s="87">
        <f>SUM(C8:I8)</f>
        <v>0</v>
      </c>
    </row>
    <row r="8" spans="2:19" ht="18.399999999999999" customHeight="1" x14ac:dyDescent="0.15">
      <c r="B8" s="5" t="s">
        <v>30</v>
      </c>
      <c r="C8" s="31">
        <f>C7*4</f>
        <v>0</v>
      </c>
      <c r="D8" s="31">
        <f t="shared" ref="D8:I8" si="1">D7*4</f>
        <v>0</v>
      </c>
      <c r="E8" s="31">
        <f t="shared" si="1"/>
        <v>0</v>
      </c>
      <c r="F8" s="31">
        <f t="shared" si="1"/>
        <v>0</v>
      </c>
      <c r="G8" s="31">
        <f t="shared" si="1"/>
        <v>0</v>
      </c>
      <c r="H8" s="31">
        <f t="shared" si="1"/>
        <v>0</v>
      </c>
      <c r="I8" s="31">
        <f t="shared" si="1"/>
        <v>0</v>
      </c>
      <c r="J8" s="88"/>
    </row>
    <row r="9" spans="2:19" ht="18.399999999999999" customHeight="1" thickBot="1" x14ac:dyDescent="0.2">
      <c r="B9" s="13" t="s">
        <v>31</v>
      </c>
      <c r="C9" s="32">
        <f t="shared" ref="C9:H9" si="2">IF(C4="○",C7*1,0)</f>
        <v>0</v>
      </c>
      <c r="D9" s="32">
        <f t="shared" si="2"/>
        <v>0</v>
      </c>
      <c r="E9" s="32">
        <f t="shared" si="2"/>
        <v>0</v>
      </c>
      <c r="F9" s="32">
        <f t="shared" si="2"/>
        <v>0</v>
      </c>
      <c r="G9" s="32">
        <f t="shared" si="2"/>
        <v>0</v>
      </c>
      <c r="H9" s="32">
        <f t="shared" si="2"/>
        <v>0</v>
      </c>
      <c r="I9" s="32">
        <f>IF(I4="○",I7*1,0)</f>
        <v>0</v>
      </c>
      <c r="J9" s="14">
        <f>SUM(C9:I9)</f>
        <v>0</v>
      </c>
    </row>
    <row r="10" spans="2:19" ht="19.5" thickBot="1" x14ac:dyDescent="0.2">
      <c r="C10" s="15"/>
      <c r="D10" s="15"/>
      <c r="E10" s="15"/>
      <c r="F10" s="15"/>
      <c r="G10" s="15"/>
      <c r="H10" s="15"/>
      <c r="I10" s="15"/>
      <c r="J10" s="33">
        <f>SUM(J7:J9)</f>
        <v>0</v>
      </c>
      <c r="K10" s="4" t="s">
        <v>32</v>
      </c>
    </row>
    <row r="11" spans="2:19" x14ac:dyDescent="0.15">
      <c r="C11" s="15"/>
      <c r="D11" s="15"/>
      <c r="E11" s="15"/>
      <c r="F11" s="15"/>
      <c r="G11" s="15"/>
      <c r="H11" s="15"/>
      <c r="I11" s="15"/>
      <c r="J11" s="16"/>
    </row>
    <row r="12" spans="2:19" ht="23.25" hidden="1" outlineLevel="1" thickBot="1" x14ac:dyDescent="0.2">
      <c r="B12" s="65" t="s">
        <v>67</v>
      </c>
      <c r="C12" s="26"/>
      <c r="D12" s="26"/>
      <c r="E12" s="26"/>
      <c r="F12" s="26"/>
      <c r="G12" s="26"/>
      <c r="H12" s="26"/>
      <c r="I12" s="26"/>
      <c r="K12" s="33">
        <f>SUM(J10,C12:I12)</f>
        <v>0</v>
      </c>
      <c r="L12" s="4" t="s">
        <v>32</v>
      </c>
    </row>
    <row r="13" spans="2:19" hidden="1" outlineLevel="1" x14ac:dyDescent="0.15"/>
    <row r="14" spans="2:19" collapsed="1" x14ac:dyDescent="0.15">
      <c r="C14" s="15"/>
      <c r="D14" s="15"/>
      <c r="E14" s="15"/>
      <c r="F14" s="15"/>
      <c r="G14" s="15"/>
      <c r="H14" s="15"/>
      <c r="I14" s="15"/>
      <c r="J14" s="17"/>
    </row>
    <row r="15" spans="2:19" ht="19.5" thickBot="1" x14ac:dyDescent="0.2">
      <c r="B15" s="28"/>
      <c r="C15" s="30" t="s">
        <v>1</v>
      </c>
      <c r="D15" s="30" t="s">
        <v>23</v>
      </c>
      <c r="E15" s="30" t="s">
        <v>24</v>
      </c>
      <c r="F15" s="30" t="s">
        <v>25</v>
      </c>
      <c r="G15" s="30" t="s">
        <v>26</v>
      </c>
      <c r="H15" s="30" t="s">
        <v>27</v>
      </c>
      <c r="I15" s="30" t="s">
        <v>0</v>
      </c>
      <c r="J15" s="28" t="s">
        <v>28</v>
      </c>
    </row>
    <row r="16" spans="2:19" ht="18.399999999999999" customHeight="1" thickBot="1" x14ac:dyDescent="0.2">
      <c r="B16" s="18" t="s">
        <v>33</v>
      </c>
      <c r="C16" s="48">
        <f>+IFERROR(VLOOKUP(C7,'報酬単価(R6.4'!$B$2:$F$11,2,FALSE),0)</f>
        <v>0</v>
      </c>
      <c r="D16" s="48">
        <f>+IFERROR(VLOOKUP(D7,'報酬単価(R6.4'!$B$2:$F$11,2,FALSE),0)</f>
        <v>0</v>
      </c>
      <c r="E16" s="48">
        <f>+IFERROR(VLOOKUP(E7,'報酬単価(R6.4'!$B$2:$F$11,2,FALSE),0)</f>
        <v>0</v>
      </c>
      <c r="F16" s="48">
        <f>+IFERROR(VLOOKUP(F7,'報酬単価(R6.4'!$B$2:$F$11,2,FALSE),0)</f>
        <v>0</v>
      </c>
      <c r="G16" s="48">
        <f>+IFERROR(VLOOKUP(G7,'報酬単価(R6.4'!$B$2:$F$11,2,FALSE),0)</f>
        <v>0</v>
      </c>
      <c r="H16" s="48">
        <f>+IFERROR(VLOOKUP(H7,'報酬単価(R6.4'!$B$2:$F$11,2,FALSE),0)</f>
        <v>0</v>
      </c>
      <c r="I16" s="48">
        <f>+IFERROR(VLOOKUP(I7,'報酬単価(R6.4'!$B$2:$F$11,2,FALSE),0)</f>
        <v>0</v>
      </c>
      <c r="J16" s="89">
        <f>SUM(C17:I17)</f>
        <v>0</v>
      </c>
    </row>
    <row r="17" spans="1:19" ht="18.399999999999999" customHeight="1" x14ac:dyDescent="0.15">
      <c r="B17" s="5" t="s">
        <v>34</v>
      </c>
      <c r="C17" s="19">
        <f>+C16*4</f>
        <v>0</v>
      </c>
      <c r="D17" s="20">
        <f t="shared" ref="D17:I17" si="3">+D16*4</f>
        <v>0</v>
      </c>
      <c r="E17" s="13">
        <f t="shared" si="3"/>
        <v>0</v>
      </c>
      <c r="F17" s="20">
        <f t="shared" si="3"/>
        <v>0</v>
      </c>
      <c r="G17" s="20">
        <f t="shared" si="3"/>
        <v>0</v>
      </c>
      <c r="H17" s="20">
        <f t="shared" si="3"/>
        <v>0</v>
      </c>
      <c r="I17" s="20">
        <f t="shared" si="3"/>
        <v>0</v>
      </c>
      <c r="J17" s="90"/>
    </row>
    <row r="18" spans="1:19" ht="18.399999999999999" customHeight="1" thickBot="1" x14ac:dyDescent="0.2">
      <c r="B18" s="5" t="s">
        <v>31</v>
      </c>
      <c r="C18" s="21" t="str">
        <f>+IF(C4="○",C16,IF(C4&lt;&gt;"○",""))</f>
        <v/>
      </c>
      <c r="D18" s="21" t="str">
        <f t="shared" ref="D18:H18" si="4">+IF(D4="○",D16,IF(D4&lt;&gt;"○",""))</f>
        <v/>
      </c>
      <c r="E18" s="21" t="str">
        <f t="shared" si="4"/>
        <v/>
      </c>
      <c r="F18" s="21" t="str">
        <f>+IF(F4="○",F16,IF(F4&lt;&gt;"○",""))</f>
        <v/>
      </c>
      <c r="G18" s="21" t="str">
        <f>+IF(G4="○",G16,IF(G4&lt;&gt;"○",""))</f>
        <v/>
      </c>
      <c r="H18" s="21" t="str">
        <f t="shared" si="4"/>
        <v/>
      </c>
      <c r="I18" s="21" t="str">
        <f>+IF(I4="○",I16,IF(I4&lt;&gt;"○",""))</f>
        <v/>
      </c>
      <c r="J18" s="22">
        <f>+SUM(C18:I18)</f>
        <v>0</v>
      </c>
    </row>
    <row r="19" spans="1:19" ht="19.5" thickBot="1" x14ac:dyDescent="0.2">
      <c r="J19" s="38">
        <f>SUM(J16:J18)</f>
        <v>0</v>
      </c>
      <c r="K19" s="4" t="s">
        <v>35</v>
      </c>
    </row>
    <row r="20" spans="1:19" x14ac:dyDescent="0.15">
      <c r="B20" s="63" t="s">
        <v>64</v>
      </c>
    </row>
    <row r="21" spans="1:19" ht="23.25" hidden="1" outlineLevel="1" thickBot="1" x14ac:dyDescent="0.2">
      <c r="B21" s="65" t="s">
        <v>68</v>
      </c>
      <c r="C21" s="5" t="str">
        <f>+IFERROR(VLOOKUP(C12,'報酬単価(R6.4'!$B$2:$C$11,2,FALSE),"")</f>
        <v/>
      </c>
      <c r="D21" s="5" t="str">
        <f>+IFERROR(VLOOKUP(D12,'報酬単価(R6.4'!$B$2:$C$11,2,FALSE),"")</f>
        <v/>
      </c>
      <c r="E21" s="5" t="str">
        <f>+IFERROR(VLOOKUP(E12,'報酬単価(R6.4'!$B$2:$C$11,2,FALSE),"")</f>
        <v/>
      </c>
      <c r="F21" s="5" t="str">
        <f>+IFERROR(VLOOKUP(F12,'報酬単価(R6.4'!$B$2:$C$11,2,FALSE),"")</f>
        <v/>
      </c>
      <c r="G21" s="5" t="str">
        <f>+IFERROR(VLOOKUP(G12,'報酬単価(R6.4'!$B$2:$C$11,2,FALSE),"")</f>
        <v/>
      </c>
      <c r="H21" s="5" t="str">
        <f>+IFERROR(VLOOKUP(H12,'報酬単価(R6.4'!$B$2:$C$11,2,FALSE),"")</f>
        <v/>
      </c>
      <c r="I21" s="5" t="str">
        <f>+IFERROR(VLOOKUP(I12,'報酬単価(R6.4'!$B$2:$C$11,2,FALSE),"")</f>
        <v/>
      </c>
      <c r="K21" s="35">
        <f>SUM(J19,C21:I21)</f>
        <v>0</v>
      </c>
      <c r="L21" s="4" t="s">
        <v>35</v>
      </c>
    </row>
    <row r="22" spans="1:19" hidden="1" outlineLevel="1" x14ac:dyDescent="0.15"/>
    <row r="23" spans="1:19" ht="19.5" collapsed="1" thickBot="1" x14ac:dyDescent="0.2">
      <c r="C23" s="15"/>
      <c r="D23" s="15"/>
      <c r="E23" s="15"/>
      <c r="F23" s="15"/>
      <c r="G23" s="15"/>
      <c r="H23" s="15"/>
      <c r="I23" s="15"/>
    </row>
    <row r="24" spans="1:19" x14ac:dyDescent="0.15">
      <c r="A24" s="45"/>
      <c r="B24" s="45"/>
      <c r="C24" s="46"/>
      <c r="D24" s="46"/>
      <c r="E24" s="46"/>
      <c r="F24" s="46"/>
      <c r="G24" s="46"/>
      <c r="H24" s="46"/>
      <c r="I24" s="46"/>
      <c r="J24" s="47"/>
      <c r="K24" s="45"/>
      <c r="L24" s="45"/>
    </row>
    <row r="25" spans="1:19" ht="19.5" x14ac:dyDescent="0.15">
      <c r="B25" s="27" t="s">
        <v>36</v>
      </c>
    </row>
    <row r="26" spans="1:19" ht="10.15" customHeight="1" x14ac:dyDescent="0.15">
      <c r="B26" s="7"/>
    </row>
    <row r="27" spans="1:19" ht="19.5" thickBot="1" x14ac:dyDescent="0.2">
      <c r="C27" s="4" t="s">
        <v>21</v>
      </c>
      <c r="K27" s="64" t="s">
        <v>61</v>
      </c>
      <c r="L27" s="64" t="s">
        <v>62</v>
      </c>
    </row>
    <row r="28" spans="1:19" ht="21.95" customHeight="1" thickBot="1" x14ac:dyDescent="0.2">
      <c r="B28" s="25"/>
      <c r="C28" s="10"/>
      <c r="D28" s="10"/>
      <c r="E28" s="10"/>
      <c r="F28" s="10"/>
      <c r="G28" s="10"/>
      <c r="H28" s="10"/>
      <c r="I28" s="10"/>
      <c r="K28" s="62" t="str">
        <f>+IF(COUNTIF($C$28:$I$28,"○")=3,"ＯＫ","Error")</f>
        <v>Error</v>
      </c>
      <c r="L28" s="62" t="str">
        <f>+IF(OR(N28="○○○",O28="○○○",P28="○○○",Q28="○○○",R28="○○○",S28="○○○"),"ＯＫ","Error")</f>
        <v>Error</v>
      </c>
      <c r="N28" s="4" t="str">
        <f>+C28&amp;D28&amp;E28</f>
        <v/>
      </c>
      <c r="O28" s="4" t="str">
        <f t="shared" ref="O28:R28" si="5">+D28&amp;E28&amp;F28</f>
        <v/>
      </c>
      <c r="P28" s="4" t="str">
        <f t="shared" si="5"/>
        <v/>
      </c>
      <c r="Q28" s="4" t="str">
        <f t="shared" si="5"/>
        <v/>
      </c>
      <c r="R28" s="4" t="str">
        <f t="shared" si="5"/>
        <v/>
      </c>
      <c r="S28" s="4" t="str">
        <f>+H28&amp;I28&amp;C28</f>
        <v/>
      </c>
    </row>
    <row r="29" spans="1:19" ht="25.15" customHeight="1" x14ac:dyDescent="0.15">
      <c r="B29" s="11"/>
    </row>
    <row r="30" spans="1:19" ht="19.5" thickBot="1" x14ac:dyDescent="0.2">
      <c r="B30" s="28"/>
      <c r="C30" s="29" t="s">
        <v>1</v>
      </c>
      <c r="D30" s="29" t="s">
        <v>23</v>
      </c>
      <c r="E30" s="29" t="s">
        <v>24</v>
      </c>
      <c r="F30" s="29" t="s">
        <v>25</v>
      </c>
      <c r="G30" s="29" t="s">
        <v>26</v>
      </c>
      <c r="H30" s="29" t="s">
        <v>27</v>
      </c>
      <c r="I30" s="29" t="s">
        <v>0</v>
      </c>
      <c r="J30" s="28" t="s">
        <v>28</v>
      </c>
    </row>
    <row r="31" spans="1:19" ht="18.399999999999999" customHeight="1" thickBot="1" x14ac:dyDescent="0.2">
      <c r="B31" s="12" t="s">
        <v>29</v>
      </c>
      <c r="C31" s="23"/>
      <c r="D31" s="23"/>
      <c r="E31" s="23"/>
      <c r="F31" s="23"/>
      <c r="G31" s="23"/>
      <c r="H31" s="23"/>
      <c r="I31" s="24"/>
      <c r="J31" s="87">
        <f>SUM(C32:I32)</f>
        <v>0</v>
      </c>
    </row>
    <row r="32" spans="1:19" ht="18.399999999999999" customHeight="1" x14ac:dyDescent="0.15">
      <c r="B32" s="5" t="s">
        <v>30</v>
      </c>
      <c r="C32" s="31">
        <f>C31*4</f>
        <v>0</v>
      </c>
      <c r="D32" s="31">
        <f t="shared" ref="D32:I32" si="6">D31*4</f>
        <v>0</v>
      </c>
      <c r="E32" s="31">
        <f t="shared" si="6"/>
        <v>0</v>
      </c>
      <c r="F32" s="31">
        <f t="shared" si="6"/>
        <v>0</v>
      </c>
      <c r="G32" s="31">
        <f t="shared" si="6"/>
        <v>0</v>
      </c>
      <c r="H32" s="31">
        <f t="shared" si="6"/>
        <v>0</v>
      </c>
      <c r="I32" s="31">
        <f t="shared" si="6"/>
        <v>0</v>
      </c>
      <c r="J32" s="88"/>
    </row>
    <row r="33" spans="1:12" ht="18.399999999999999" customHeight="1" thickBot="1" x14ac:dyDescent="0.2">
      <c r="B33" s="13" t="s">
        <v>31</v>
      </c>
      <c r="C33" s="32">
        <f>IF(C28="○",C31*1,0)</f>
        <v>0</v>
      </c>
      <c r="D33" s="32">
        <f t="shared" ref="D33:G33" si="7">IF(D28="○",D31*1,0)</f>
        <v>0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>IF(H28="○",H31*1,0)</f>
        <v>0</v>
      </c>
      <c r="I33" s="32">
        <f>IF(I28="○",I31*1,0)</f>
        <v>0</v>
      </c>
      <c r="J33" s="14">
        <f>SUM(C33:I33)</f>
        <v>0</v>
      </c>
    </row>
    <row r="34" spans="1:12" ht="19.5" thickBot="1" x14ac:dyDescent="0.2">
      <c r="C34" s="15"/>
      <c r="D34" s="15"/>
      <c r="E34" s="15"/>
      <c r="F34" s="15"/>
      <c r="G34" s="15"/>
      <c r="H34" s="15"/>
      <c r="I34" s="15"/>
      <c r="J34" s="36">
        <f>SUM(J31:J33)</f>
        <v>0</v>
      </c>
      <c r="K34" s="4" t="s">
        <v>32</v>
      </c>
    </row>
    <row r="35" spans="1:12" x14ac:dyDescent="0.15">
      <c r="C35" s="15"/>
      <c r="D35" s="15"/>
      <c r="E35" s="15"/>
      <c r="F35" s="15"/>
      <c r="G35" s="15"/>
      <c r="H35" s="15"/>
      <c r="I35" s="15"/>
      <c r="J35" s="16"/>
    </row>
    <row r="36" spans="1:12" ht="23.25" hidden="1" outlineLevel="1" thickBot="1" x14ac:dyDescent="0.2">
      <c r="B36" s="65" t="s">
        <v>67</v>
      </c>
      <c r="C36" s="26"/>
      <c r="D36" s="26"/>
      <c r="E36" s="26"/>
      <c r="F36" s="26"/>
      <c r="G36" s="26"/>
      <c r="H36" s="26"/>
      <c r="I36" s="26"/>
      <c r="K36" s="36">
        <f>SUM(J34,C36:I36)</f>
        <v>0</v>
      </c>
      <c r="L36" s="4" t="s">
        <v>32</v>
      </c>
    </row>
    <row r="37" spans="1:12" hidden="1" outlineLevel="1" x14ac:dyDescent="0.15"/>
    <row r="38" spans="1:12" collapsed="1" x14ac:dyDescent="0.15">
      <c r="C38" s="15"/>
      <c r="D38" s="15"/>
      <c r="E38" s="15"/>
      <c r="F38" s="15"/>
      <c r="G38" s="15"/>
      <c r="H38" s="15"/>
      <c r="I38" s="15"/>
      <c r="J38" s="17"/>
    </row>
    <row r="39" spans="1:12" ht="19.5" thickBot="1" x14ac:dyDescent="0.2">
      <c r="B39" s="28"/>
      <c r="C39" s="30" t="s">
        <v>1</v>
      </c>
      <c r="D39" s="30" t="s">
        <v>23</v>
      </c>
      <c r="E39" s="30" t="s">
        <v>24</v>
      </c>
      <c r="F39" s="30" t="s">
        <v>25</v>
      </c>
      <c r="G39" s="30" t="s">
        <v>26</v>
      </c>
      <c r="H39" s="30" t="s">
        <v>27</v>
      </c>
      <c r="I39" s="30" t="s">
        <v>0</v>
      </c>
      <c r="J39" s="28" t="s">
        <v>28</v>
      </c>
    </row>
    <row r="40" spans="1:12" ht="18.399999999999999" customHeight="1" thickBot="1" x14ac:dyDescent="0.2">
      <c r="B40" s="18" t="s">
        <v>33</v>
      </c>
      <c r="C40" s="75">
        <f>+IFERROR(VLOOKUP(C31,'報酬単価(R6.4'!$B$13:$F$24,2,FALSE),0)</f>
        <v>0</v>
      </c>
      <c r="D40" s="48">
        <f>+IFERROR(VLOOKUP(D31,'報酬単価(R6.4'!$B$13:$F$24,2,FALSE),0)</f>
        <v>0</v>
      </c>
      <c r="E40" s="48">
        <f>+IFERROR(VLOOKUP(E31,'報酬単価(R6.4'!$B$13:$F$24,2,FALSE),0)</f>
        <v>0</v>
      </c>
      <c r="F40" s="48">
        <f>+IFERROR(VLOOKUP(F31,'報酬単価(R6.4'!$B$13:$F$24,2,FALSE),0)</f>
        <v>0</v>
      </c>
      <c r="G40" s="48">
        <f>+IFERROR(VLOOKUP(G31,'報酬単価(R6.4'!$B$13:$F$24,2,FALSE),0)</f>
        <v>0</v>
      </c>
      <c r="H40" s="48">
        <f>+IFERROR(VLOOKUP(H31,'報酬単価(R6.4'!$B$13:$F$24,2,FALSE),0)</f>
        <v>0</v>
      </c>
      <c r="I40" s="48">
        <f>+IFERROR(VLOOKUP(I31,'報酬単価(R6.4'!$B$13:$F$24,2,FALSE),0)</f>
        <v>0</v>
      </c>
      <c r="J40" s="89">
        <f>SUM(C41:I41)</f>
        <v>0</v>
      </c>
    </row>
    <row r="41" spans="1:12" ht="18.399999999999999" customHeight="1" x14ac:dyDescent="0.15">
      <c r="B41" s="5" t="s">
        <v>34</v>
      </c>
      <c r="C41" s="19">
        <f>+C40*4</f>
        <v>0</v>
      </c>
      <c r="D41" s="20">
        <f t="shared" ref="D41:I41" si="8">+D40*4</f>
        <v>0</v>
      </c>
      <c r="E41" s="13">
        <f t="shared" si="8"/>
        <v>0</v>
      </c>
      <c r="F41" s="20">
        <f t="shared" si="8"/>
        <v>0</v>
      </c>
      <c r="G41" s="20">
        <f t="shared" si="8"/>
        <v>0</v>
      </c>
      <c r="H41" s="20">
        <f t="shared" si="8"/>
        <v>0</v>
      </c>
      <c r="I41" s="20">
        <f t="shared" si="8"/>
        <v>0</v>
      </c>
      <c r="J41" s="90"/>
    </row>
    <row r="42" spans="1:12" ht="18.399999999999999" customHeight="1" thickBot="1" x14ac:dyDescent="0.2">
      <c r="B42" s="5" t="s">
        <v>31</v>
      </c>
      <c r="C42" s="21" t="str">
        <f>+IF(C28="○",C40,IF(C28&lt;&gt;"○",""))</f>
        <v/>
      </c>
      <c r="D42" s="21" t="str">
        <f t="shared" ref="D42:I42" si="9">+IF(D28="○",D40,IF(D28&lt;&gt;"○",""))</f>
        <v/>
      </c>
      <c r="E42" s="21" t="str">
        <f t="shared" si="9"/>
        <v/>
      </c>
      <c r="F42" s="21" t="str">
        <f t="shared" si="9"/>
        <v/>
      </c>
      <c r="G42" s="21" t="str">
        <f t="shared" si="9"/>
        <v/>
      </c>
      <c r="H42" s="21" t="str">
        <f t="shared" si="9"/>
        <v/>
      </c>
      <c r="I42" s="21" t="str">
        <f t="shared" si="9"/>
        <v/>
      </c>
      <c r="J42" s="22">
        <f>SUM(C42:I42)</f>
        <v>0</v>
      </c>
    </row>
    <row r="43" spans="1:12" ht="19.5" thickBot="1" x14ac:dyDescent="0.2">
      <c r="J43" s="39">
        <f>SUM(J40:J42)</f>
        <v>0</v>
      </c>
      <c r="K43" s="4" t="s">
        <v>35</v>
      </c>
    </row>
    <row r="44" spans="1:12" x14ac:dyDescent="0.15">
      <c r="B44" s="63" t="s">
        <v>64</v>
      </c>
    </row>
    <row r="45" spans="1:12" ht="23.25" hidden="1" outlineLevel="1" thickBot="1" x14ac:dyDescent="0.2">
      <c r="B45" s="65" t="s">
        <v>68</v>
      </c>
      <c r="C45" s="5" t="str">
        <f>+IFERROR(VLOOKUP(C36,'報酬単価(R6.4'!$B$13:$C$24,2,FALSE),"")</f>
        <v/>
      </c>
      <c r="D45" s="5" t="str">
        <f>+IFERROR(VLOOKUP(D36,'報酬単価(R6.4'!$B$13:$C$24,2,FALSE),"")</f>
        <v/>
      </c>
      <c r="E45" s="5" t="str">
        <f>+IFERROR(VLOOKUP(E36,'報酬単価(R6.4'!$B$13:$C$24,2,FALSE),"")</f>
        <v/>
      </c>
      <c r="F45" s="5" t="str">
        <f>+IFERROR(VLOOKUP(F36,'報酬単価(R6.4'!$B$13:$C$24,2,FALSE),"")</f>
        <v/>
      </c>
      <c r="G45" s="5" t="str">
        <f>+IFERROR(VLOOKUP(G36,'報酬単価(R6.4'!$B$13:$C$24,2,FALSE),"")</f>
        <v/>
      </c>
      <c r="H45" s="5" t="str">
        <f>+IFERROR(VLOOKUP(H36,'報酬単価(R6.4'!$B$13:$C$24,2,FALSE),"")</f>
        <v/>
      </c>
      <c r="I45" s="5" t="str">
        <f>+IFERROR(VLOOKUP(I36,'報酬単価(R6.4'!$B$13:$C$24,2,FALSE),"")</f>
        <v/>
      </c>
      <c r="K45" s="37">
        <f>SUM(J43,C45:I45)</f>
        <v>0</v>
      </c>
      <c r="L45" s="4" t="s">
        <v>35</v>
      </c>
    </row>
    <row r="46" spans="1:12" hidden="1" outlineLevel="1" x14ac:dyDescent="0.15"/>
    <row r="47" spans="1:12" ht="19.5" collapsed="1" thickBot="1" x14ac:dyDescent="0.2">
      <c r="C47" s="15"/>
      <c r="D47" s="15"/>
      <c r="E47" s="15"/>
      <c r="F47" s="15"/>
      <c r="G47" s="15"/>
      <c r="H47" s="15"/>
      <c r="I47" s="15"/>
    </row>
    <row r="48" spans="1:12" x14ac:dyDescent="0.15">
      <c r="A48" s="45"/>
      <c r="B48" s="45"/>
      <c r="C48" s="46"/>
      <c r="D48" s="46"/>
      <c r="E48" s="46"/>
      <c r="F48" s="46"/>
      <c r="G48" s="46"/>
      <c r="H48" s="46"/>
      <c r="I48" s="46"/>
      <c r="J48" s="47"/>
      <c r="K48" s="45"/>
      <c r="L48" s="45"/>
    </row>
    <row r="49" spans="2:12" x14ac:dyDescent="0.15">
      <c r="G49" s="91" t="s">
        <v>37</v>
      </c>
      <c r="H49" s="91"/>
      <c r="I49" s="91"/>
      <c r="J49" s="6">
        <f>+J19</f>
        <v>0</v>
      </c>
      <c r="K49" s="44" t="s">
        <v>35</v>
      </c>
    </row>
    <row r="50" spans="2:12" x14ac:dyDescent="0.15">
      <c r="G50" s="92" t="s">
        <v>38</v>
      </c>
      <c r="H50" s="92"/>
      <c r="I50" s="92"/>
      <c r="J50" s="6">
        <f>+J43</f>
        <v>0</v>
      </c>
      <c r="K50" s="44" t="s">
        <v>35</v>
      </c>
    </row>
    <row r="51" spans="2:12" x14ac:dyDescent="0.15">
      <c r="G51" s="86" t="s">
        <v>39</v>
      </c>
      <c r="H51" s="86"/>
      <c r="I51" s="86"/>
      <c r="J51" s="43">
        <f>SUM(J49:J50)</f>
        <v>0</v>
      </c>
      <c r="K51" s="8" t="s">
        <v>35</v>
      </c>
    </row>
    <row r="55" spans="2:12" x14ac:dyDescent="0.15">
      <c r="G55" s="66"/>
      <c r="H55" s="93" t="s">
        <v>40</v>
      </c>
      <c r="I55" s="93"/>
      <c r="J55" s="93"/>
      <c r="K55" s="93"/>
      <c r="L55" s="93"/>
    </row>
    <row r="58" spans="2:12" x14ac:dyDescent="0.15">
      <c r="B58" s="8"/>
    </row>
    <row r="63" spans="2:12" ht="10.15" customHeight="1" x14ac:dyDescent="0.15"/>
    <row r="64" spans="2:12" ht="35.65" customHeight="1" x14ac:dyDescent="0.15">
      <c r="B64" s="84"/>
      <c r="C64" s="85"/>
      <c r="D64" s="85"/>
      <c r="E64" s="85"/>
      <c r="F64" s="85"/>
      <c r="G64" s="85"/>
      <c r="H64" s="85"/>
      <c r="I64" s="85"/>
      <c r="J64" s="85"/>
      <c r="K64" s="85"/>
      <c r="L64" s="85"/>
    </row>
    <row r="65" spans="2:12" x14ac:dyDescent="0.15">
      <c r="C65" s="50"/>
    </row>
    <row r="66" spans="2:12" ht="10.15" customHeight="1" x14ac:dyDescent="0.15">
      <c r="C66" s="50"/>
    </row>
    <row r="67" spans="2:12" x14ac:dyDescent="0.15">
      <c r="B67" s="51"/>
    </row>
    <row r="68" spans="2:12" ht="35.65" customHeight="1" x14ac:dyDescent="0.15"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</row>
    <row r="69" spans="2:12" x14ac:dyDescent="0.15">
      <c r="B69" s="51"/>
    </row>
    <row r="70" spans="2:12" x14ac:dyDescent="0.15">
      <c r="B70" s="51"/>
    </row>
    <row r="71" spans="2:12" x14ac:dyDescent="0.15">
      <c r="B71" s="51"/>
    </row>
    <row r="72" spans="2:12" x14ac:dyDescent="0.15">
      <c r="B72" s="51"/>
    </row>
    <row r="73" spans="2:12" x14ac:dyDescent="0.15">
      <c r="B73" s="51"/>
    </row>
    <row r="74" spans="2:12" x14ac:dyDescent="0.15">
      <c r="B74" s="51"/>
    </row>
    <row r="75" spans="2:12" x14ac:dyDescent="0.15">
      <c r="B75" s="51"/>
    </row>
    <row r="76" spans="2:12" x14ac:dyDescent="0.15">
      <c r="C76" s="50"/>
    </row>
    <row r="77" spans="2:12" x14ac:dyDescent="0.15">
      <c r="B77" s="8"/>
      <c r="C77" s="50"/>
    </row>
    <row r="78" spans="2:12" ht="35.65" customHeight="1" x14ac:dyDescent="0.15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</row>
    <row r="79" spans="2:12" x14ac:dyDescent="0.15"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</row>
    <row r="80" spans="2:12" x14ac:dyDescent="0.15">
      <c r="B80" s="8"/>
    </row>
    <row r="81" spans="2:12" ht="53.25" customHeight="1" x14ac:dyDescent="0.15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</row>
    <row r="82" spans="2:12" x14ac:dyDescent="0.15"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</row>
    <row r="83" spans="2:12" x14ac:dyDescent="0.15">
      <c r="B83" s="8"/>
    </row>
    <row r="84" spans="2:12" ht="35.65" customHeight="1" x14ac:dyDescent="0.15">
      <c r="B84" s="94"/>
      <c r="C84" s="85"/>
      <c r="D84" s="85"/>
      <c r="E84" s="85"/>
      <c r="F84" s="85"/>
      <c r="G84" s="85"/>
      <c r="H84" s="85"/>
      <c r="I84" s="85"/>
      <c r="J84" s="85"/>
      <c r="K84" s="85"/>
      <c r="L84" s="85"/>
    </row>
    <row r="85" spans="2:12" ht="35.65" customHeight="1" x14ac:dyDescent="0.15"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</row>
    <row r="86" spans="2:12" ht="88.7" customHeight="1" x14ac:dyDescent="0.15">
      <c r="B86" s="84"/>
      <c r="C86" s="85"/>
      <c r="D86" s="85"/>
      <c r="E86" s="85"/>
      <c r="F86" s="85"/>
      <c r="G86" s="85"/>
      <c r="H86" s="85"/>
      <c r="I86" s="85"/>
      <c r="J86" s="85"/>
      <c r="K86" s="85"/>
      <c r="L86" s="85"/>
    </row>
  </sheetData>
  <mergeCells count="15">
    <mergeCell ref="B84:L84"/>
    <mergeCell ref="B85:L85"/>
    <mergeCell ref="B86:L86"/>
    <mergeCell ref="G51:I51"/>
    <mergeCell ref="H55:L55"/>
    <mergeCell ref="B64:L64"/>
    <mergeCell ref="B68:L68"/>
    <mergeCell ref="B78:L78"/>
    <mergeCell ref="B81:L81"/>
    <mergeCell ref="G50:I50"/>
    <mergeCell ref="J7:J8"/>
    <mergeCell ref="J16:J17"/>
    <mergeCell ref="J31:J32"/>
    <mergeCell ref="J40:J41"/>
    <mergeCell ref="G49:I49"/>
  </mergeCells>
  <phoneticPr fontId="3"/>
  <conditionalFormatting sqref="C4:I4">
    <cfRule type="expression" dxfId="4" priority="2">
      <formula>$L$4="Error"</formula>
    </cfRule>
    <cfRule type="expression" dxfId="3" priority="5">
      <formula>COUNTA($C$4:$I$4)=3</formula>
    </cfRule>
  </conditionalFormatting>
  <conditionalFormatting sqref="C7:I9 C16:I18 C31:I33 C40:I42">
    <cfRule type="cellIs" dxfId="2" priority="3" operator="equal">
      <formula>0</formula>
    </cfRule>
  </conditionalFormatting>
  <conditionalFormatting sqref="C28:I28">
    <cfRule type="expression" dxfId="1" priority="1">
      <formula>$L$28="Error"</formula>
    </cfRule>
    <cfRule type="expression" dxfId="0" priority="4">
      <formula>COUNTA($C$28:$I$28)=3</formula>
    </cfRule>
  </conditionalFormatting>
  <dataValidations count="2">
    <dataValidation imeMode="off" allowBlank="1" showInputMessage="1" showErrorMessage="1" sqref="J7 C7:I12 C48:I48 J31 C31:I36 C38:I38 C14:I14 D41:I47 C40:C47 E16:J16 D40:J40 E17:I24 C16:D24" xr:uid="{00000000-0002-0000-0200-000000000000}"/>
    <dataValidation type="list" imeMode="hiragana" allowBlank="1" showInputMessage="1" showErrorMessage="1" sqref="C28:I28 C4:I4" xr:uid="{00000000-0002-0000-0200-000001000000}">
      <formula1>"○, ,"</formula1>
    </dataValidation>
  </dataValidations>
  <hyperlinks>
    <hyperlink ref="H55" r:id="rId1" xr:uid="{00000000-0004-0000-0200-000000000000}"/>
    <hyperlink ref="B20" location="補足事項!A1" display="シート「補足事項」へ" xr:uid="{00000000-0004-0000-0200-000001000000}"/>
    <hyperlink ref="B44" location="補足事項!A1" display="シート「補足事項」へ" xr:uid="{00000000-0004-0000-0200-000002000000}"/>
    <hyperlink ref="H55:L55" r:id="rId2" display="「サービス支給決定基準」へのリンク" xr:uid="{00000000-0004-0000-0200-000003000000}"/>
  </hyperlinks>
  <pageMargins left="0.59055118110236227" right="0.19685039370078741" top="0.39370078740157483" bottom="0" header="0.31496062992125984" footer="0.31496062992125984"/>
  <pageSetup paperSize="9" scale="97" orientation="portrait" cellComments="asDisplayed" r:id="rId3"/>
  <rowBreaks count="2" manualBreakCount="2">
    <brk id="55" max="16383" man="1"/>
    <brk id="93" max="16383" man="1"/>
  </rowBreaks>
  <drawing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</sheetPr>
  <dimension ref="A2:AF56"/>
  <sheetViews>
    <sheetView showGridLines="0" zoomScaleNormal="100" workbookViewId="0"/>
  </sheetViews>
  <sheetFormatPr defaultColWidth="2.5" defaultRowHeight="15" x14ac:dyDescent="0.15"/>
  <cols>
    <col min="1" max="16384" width="2.5" style="53"/>
  </cols>
  <sheetData>
    <row r="2" spans="1:32" x14ac:dyDescent="0.15">
      <c r="A2" s="52" t="s">
        <v>42</v>
      </c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32" x14ac:dyDescent="0.1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32" x14ac:dyDescent="0.15">
      <c r="B4" s="52" t="s">
        <v>57</v>
      </c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32" x14ac:dyDescent="0.15">
      <c r="C5" s="54" t="s">
        <v>46</v>
      </c>
      <c r="D5" s="54"/>
      <c r="E5" s="54"/>
      <c r="F5" s="54"/>
      <c r="G5" s="54"/>
      <c r="H5" s="54"/>
      <c r="I5" s="54"/>
      <c r="J5" s="54"/>
      <c r="K5" s="54"/>
      <c r="L5" s="54"/>
    </row>
    <row r="6" spans="1:32" x14ac:dyDescent="0.15">
      <c r="C6" s="54" t="s">
        <v>47</v>
      </c>
      <c r="D6" s="54"/>
      <c r="E6" s="54"/>
      <c r="F6" s="54"/>
      <c r="G6" s="54"/>
      <c r="H6" s="54"/>
      <c r="I6" s="54"/>
      <c r="J6" s="54"/>
      <c r="K6" s="54"/>
      <c r="L6" s="54"/>
    </row>
    <row r="7" spans="1:32" x14ac:dyDescent="0.15">
      <c r="C7" s="54" t="s">
        <v>48</v>
      </c>
      <c r="D7" s="54"/>
      <c r="E7" s="54"/>
      <c r="F7" s="54"/>
      <c r="G7" s="54"/>
      <c r="H7" s="54"/>
      <c r="I7" s="54"/>
      <c r="J7" s="54"/>
      <c r="K7" s="54"/>
      <c r="L7" s="54"/>
    </row>
    <row r="8" spans="1:32" x14ac:dyDescent="0.15">
      <c r="C8" s="54" t="s">
        <v>49</v>
      </c>
      <c r="D8" s="54"/>
      <c r="E8" s="54"/>
      <c r="F8" s="54"/>
      <c r="G8" s="54"/>
      <c r="H8" s="54"/>
      <c r="I8" s="54"/>
      <c r="J8" s="54"/>
      <c r="K8" s="54"/>
      <c r="L8" s="54"/>
    </row>
    <row r="9" spans="1:32" x14ac:dyDescent="0.15"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</row>
    <row r="10" spans="1:32" x14ac:dyDescent="0.15">
      <c r="C10" s="95" t="s">
        <v>65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</row>
    <row r="11" spans="1:32" x14ac:dyDescent="0.15"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</row>
    <row r="12" spans="1:32" x14ac:dyDescent="0.15">
      <c r="B12" s="54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</row>
    <row r="13" spans="1:32" x14ac:dyDescent="0.15">
      <c r="B13" s="54"/>
      <c r="D13" s="96" t="s">
        <v>41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</row>
    <row r="14" spans="1:32" x14ac:dyDescent="0.15">
      <c r="B14" s="54"/>
      <c r="C14" s="55"/>
      <c r="D14" s="54"/>
      <c r="E14" s="54"/>
      <c r="F14" s="54"/>
      <c r="G14" s="54"/>
      <c r="H14" s="54"/>
      <c r="I14" s="54"/>
      <c r="J14" s="54"/>
      <c r="K14" s="54"/>
      <c r="L14" s="54"/>
    </row>
    <row r="15" spans="1:32" x14ac:dyDescent="0.15">
      <c r="C15" s="54" t="s">
        <v>43</v>
      </c>
      <c r="D15" s="54"/>
      <c r="E15" s="54"/>
      <c r="F15" s="54"/>
      <c r="G15" s="54"/>
      <c r="H15" s="54"/>
      <c r="I15" s="54"/>
      <c r="J15" s="54"/>
      <c r="K15" s="54"/>
      <c r="L15" s="54"/>
    </row>
    <row r="16" spans="1:32" x14ac:dyDescent="0.15">
      <c r="C16" s="54"/>
      <c r="D16" s="54"/>
      <c r="E16" s="54" t="s">
        <v>72</v>
      </c>
      <c r="F16" s="54"/>
      <c r="G16" s="54"/>
      <c r="H16" s="54"/>
      <c r="I16" s="54"/>
      <c r="J16" s="54"/>
      <c r="K16" s="54"/>
      <c r="L16" s="54"/>
    </row>
    <row r="17" spans="2:32" x14ac:dyDescent="0.15">
      <c r="C17" s="54"/>
      <c r="D17" s="54"/>
      <c r="E17" s="54" t="s">
        <v>66</v>
      </c>
      <c r="F17" s="54"/>
      <c r="G17" s="54"/>
      <c r="H17" s="54"/>
      <c r="I17" s="54"/>
      <c r="J17" s="54"/>
      <c r="K17" s="54"/>
      <c r="L17" s="54"/>
      <c r="Z17" s="56" t="s">
        <v>73</v>
      </c>
    </row>
    <row r="18" spans="2:32" ht="7.15" customHeight="1" x14ac:dyDescent="0.15">
      <c r="C18" s="54"/>
      <c r="D18" s="54"/>
      <c r="E18" s="54"/>
      <c r="F18" s="54"/>
      <c r="G18" s="54"/>
      <c r="H18" s="54"/>
      <c r="I18" s="54"/>
      <c r="J18" s="54"/>
      <c r="K18" s="54"/>
      <c r="L18" s="54"/>
      <c r="W18" s="56"/>
    </row>
    <row r="19" spans="2:32" x14ac:dyDescent="0.15">
      <c r="C19" s="54"/>
      <c r="D19" s="54"/>
      <c r="E19" s="54" t="s">
        <v>74</v>
      </c>
      <c r="F19" s="54"/>
      <c r="G19" s="54"/>
      <c r="H19" s="54"/>
      <c r="I19" s="54"/>
      <c r="J19" s="54"/>
      <c r="K19" s="54"/>
      <c r="L19" s="54"/>
      <c r="Z19" s="57" t="s">
        <v>75</v>
      </c>
    </row>
    <row r="20" spans="2:32" x14ac:dyDescent="0.15"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</row>
    <row r="21" spans="2:32" x14ac:dyDescent="0.15"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</row>
    <row r="22" spans="2:32" x14ac:dyDescent="0.15"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</row>
    <row r="23" spans="2:32" x14ac:dyDescent="0.15"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</row>
    <row r="24" spans="2:32" x14ac:dyDescent="0.15"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</row>
    <row r="25" spans="2:32" x14ac:dyDescent="0.15"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</row>
    <row r="26" spans="2:32" x14ac:dyDescent="0.15">
      <c r="B26" s="54"/>
      <c r="C26" s="55"/>
      <c r="D26" s="54"/>
      <c r="E26" s="54"/>
      <c r="F26" s="54"/>
      <c r="G26" s="54"/>
      <c r="H26" s="54"/>
      <c r="I26" s="54"/>
      <c r="J26" s="54"/>
      <c r="K26" s="54"/>
      <c r="L26" s="54"/>
    </row>
    <row r="27" spans="2:32" x14ac:dyDescent="0.15">
      <c r="B27" s="54"/>
      <c r="C27" s="55"/>
      <c r="D27" s="54"/>
      <c r="E27" s="54"/>
      <c r="F27" s="54"/>
      <c r="G27" s="54"/>
      <c r="H27" s="54"/>
      <c r="I27" s="54"/>
      <c r="J27" s="54"/>
      <c r="K27" s="54"/>
      <c r="L27" s="54"/>
    </row>
    <row r="28" spans="2:32" x14ac:dyDescent="0.15">
      <c r="B28" s="54"/>
      <c r="C28" s="55"/>
      <c r="D28" s="54"/>
      <c r="E28" s="54"/>
      <c r="F28" s="54"/>
      <c r="G28" s="54"/>
      <c r="H28" s="54"/>
      <c r="I28" s="54"/>
      <c r="J28" s="54"/>
      <c r="K28" s="54"/>
      <c r="L28" s="54"/>
    </row>
    <row r="29" spans="2:32" x14ac:dyDescent="0.15">
      <c r="B29" s="52" t="s">
        <v>54</v>
      </c>
      <c r="C29" s="55"/>
      <c r="D29" s="54"/>
      <c r="E29" s="54"/>
      <c r="F29" s="54"/>
      <c r="G29" s="54"/>
      <c r="H29" s="54"/>
      <c r="I29" s="54"/>
      <c r="J29" s="54"/>
      <c r="K29" s="54"/>
      <c r="L29" s="54"/>
    </row>
    <row r="30" spans="2:32" x14ac:dyDescent="0.15">
      <c r="C30" s="95" t="s">
        <v>44</v>
      </c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</row>
    <row r="31" spans="2:32" x14ac:dyDescent="0.15">
      <c r="B31" s="5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</row>
    <row r="32" spans="2:32" x14ac:dyDescent="0.1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2:32" x14ac:dyDescent="0.15">
      <c r="B33" s="52" t="s">
        <v>55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</row>
    <row r="34" spans="2:32" x14ac:dyDescent="0.15">
      <c r="C34" s="54" t="s">
        <v>76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</row>
    <row r="35" spans="2:32" x14ac:dyDescent="0.15">
      <c r="C35" s="58"/>
      <c r="D35" s="54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</row>
    <row r="36" spans="2:32" x14ac:dyDescent="0.15">
      <c r="B36" s="58"/>
      <c r="C36" s="59" t="s">
        <v>45</v>
      </c>
      <c r="E36" s="95" t="s">
        <v>50</v>
      </c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</row>
    <row r="37" spans="2:32" x14ac:dyDescent="0.15">
      <c r="B37" s="58"/>
      <c r="C37" s="58"/>
      <c r="D37" s="58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</row>
    <row r="38" spans="2:32" x14ac:dyDescent="0.1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</row>
    <row r="39" spans="2:32" x14ac:dyDescent="0.15">
      <c r="B39" s="52" t="s">
        <v>56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</row>
    <row r="40" spans="2:32" x14ac:dyDescent="0.15">
      <c r="C40" s="95" t="s">
        <v>58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</row>
    <row r="41" spans="2:32" x14ac:dyDescent="0.15">
      <c r="B41" s="54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</row>
    <row r="42" spans="2:32" x14ac:dyDescent="0.15">
      <c r="C42" s="95" t="s">
        <v>51</v>
      </c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</row>
    <row r="43" spans="2:32" x14ac:dyDescent="0.15">
      <c r="B43" s="58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</row>
    <row r="44" spans="2:32" x14ac:dyDescent="0.15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</row>
    <row r="45" spans="2:32" x14ac:dyDescent="0.15">
      <c r="C45" s="54" t="s">
        <v>52</v>
      </c>
      <c r="D45" s="58"/>
      <c r="F45" s="54" t="s">
        <v>59</v>
      </c>
      <c r="G45" s="58"/>
      <c r="H45" s="58"/>
      <c r="I45" s="58"/>
      <c r="J45" s="58"/>
      <c r="K45" s="58"/>
      <c r="L45" s="58"/>
    </row>
    <row r="46" spans="2:32" x14ac:dyDescent="0.15">
      <c r="B46" s="54"/>
      <c r="C46" s="54"/>
      <c r="D46" s="54"/>
      <c r="F46" s="54" t="s">
        <v>53</v>
      </c>
      <c r="G46" s="54"/>
      <c r="H46" s="54"/>
      <c r="I46" s="54"/>
      <c r="J46" s="54"/>
      <c r="K46" s="54"/>
      <c r="L46" s="54"/>
    </row>
    <row r="47" spans="2:32" ht="7.15" customHeight="1" x14ac:dyDescent="0.15">
      <c r="B47" s="54"/>
      <c r="C47" s="54"/>
      <c r="D47" s="54"/>
      <c r="F47" s="54"/>
      <c r="G47" s="54"/>
      <c r="H47" s="54"/>
      <c r="I47" s="54"/>
      <c r="J47" s="54"/>
      <c r="K47" s="54"/>
      <c r="L47" s="54"/>
    </row>
    <row r="48" spans="2:32" x14ac:dyDescent="0.15">
      <c r="B48" s="54"/>
      <c r="C48" s="54"/>
      <c r="D48" s="54"/>
      <c r="E48" s="95" t="s">
        <v>60</v>
      </c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</row>
    <row r="49" spans="2:32" x14ac:dyDescent="0.15">
      <c r="B49" s="54"/>
      <c r="C49" s="54"/>
      <c r="D49" s="54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</row>
    <row r="50" spans="2:32" ht="7.15" customHeight="1" x14ac:dyDescent="0.15">
      <c r="B50" s="54"/>
      <c r="C50" s="54"/>
      <c r="D50" s="54"/>
      <c r="F50" s="54"/>
      <c r="G50" s="54"/>
      <c r="H50" s="54"/>
      <c r="I50" s="54"/>
      <c r="J50" s="54"/>
      <c r="K50" s="54"/>
      <c r="L50" s="54"/>
    </row>
    <row r="51" spans="2:32" x14ac:dyDescent="0.15">
      <c r="B51" s="54"/>
      <c r="C51" s="54"/>
      <c r="D51" s="54"/>
      <c r="F51" s="61" t="s">
        <v>77</v>
      </c>
      <c r="G51" s="54"/>
      <c r="H51" s="54"/>
      <c r="I51" s="54"/>
      <c r="J51" s="54"/>
      <c r="K51" s="54"/>
      <c r="L51" s="54"/>
    </row>
    <row r="52" spans="2:32" x14ac:dyDescent="0.15">
      <c r="B52" s="54"/>
      <c r="C52" s="54"/>
      <c r="D52" s="54"/>
      <c r="E52" s="54"/>
      <c r="F52" s="60" t="s">
        <v>78</v>
      </c>
      <c r="G52" s="54"/>
      <c r="H52" s="54"/>
      <c r="I52" s="54"/>
      <c r="J52" s="54"/>
      <c r="K52" s="54"/>
      <c r="L52" s="54"/>
    </row>
    <row r="53" spans="2:32" x14ac:dyDescent="0.15"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</row>
    <row r="54" spans="2:32" x14ac:dyDescent="0.15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</row>
    <row r="55" spans="2:32" x14ac:dyDescent="0.15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</row>
    <row r="56" spans="2:32" x14ac:dyDescent="0.15"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</row>
  </sheetData>
  <mergeCells count="7">
    <mergeCell ref="E48:AF49"/>
    <mergeCell ref="C42:AF43"/>
    <mergeCell ref="C10:AF12"/>
    <mergeCell ref="C30:AF31"/>
    <mergeCell ref="E36:AF37"/>
    <mergeCell ref="C40:AF41"/>
    <mergeCell ref="D13:N13"/>
  </mergeCells>
  <phoneticPr fontId="3"/>
  <hyperlinks>
    <hyperlink ref="D13" r:id="rId1" xr:uid="{00000000-0004-0000-0300-000000000000}"/>
    <hyperlink ref="D13:N13" r:id="rId2" display="「厚労省ＨＰ」へのリンク" xr:uid="{00000000-0004-0000-0300-000001000000}"/>
  </hyperlinks>
  <pageMargins left="0.70866141732283472" right="0.31496062992125984" top="0.19685039370078741" bottom="0" header="0.31496062992125984" footer="0.31496062992125984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0000"/>
    <pageSetUpPr fitToPage="1"/>
  </sheetPr>
  <dimension ref="A1:H24"/>
  <sheetViews>
    <sheetView showGridLines="0" workbookViewId="0"/>
  </sheetViews>
  <sheetFormatPr defaultColWidth="8.875" defaultRowHeight="18.75" x14ac:dyDescent="0.15"/>
  <cols>
    <col min="1" max="1" width="8.875" style="4"/>
    <col min="2" max="2" width="5.25" style="4" bestFit="1" customWidth="1"/>
    <col min="3" max="8" width="8.875" style="4"/>
    <col min="9" max="11" width="8.875" style="4" customWidth="1"/>
    <col min="12" max="16384" width="8.875" style="4"/>
  </cols>
  <sheetData>
    <row r="1" spans="1:8" x14ac:dyDescent="0.15">
      <c r="A1" s="69" t="s">
        <v>71</v>
      </c>
      <c r="B1" s="40" t="s">
        <v>17</v>
      </c>
      <c r="C1" s="41" t="s">
        <v>18</v>
      </c>
      <c r="D1" s="68" t="s">
        <v>69</v>
      </c>
      <c r="E1" s="68" t="s">
        <v>70</v>
      </c>
      <c r="F1" s="40" t="s">
        <v>19</v>
      </c>
    </row>
    <row r="2" spans="1:8" x14ac:dyDescent="0.15">
      <c r="A2" s="5" t="s">
        <v>2</v>
      </c>
      <c r="B2" s="5">
        <v>0.5</v>
      </c>
      <c r="C2" s="6">
        <v>256</v>
      </c>
      <c r="D2" s="6">
        <f>+ROUND(C2*1.25,0)</f>
        <v>320</v>
      </c>
      <c r="E2" s="6">
        <f>+ROUND(C2*1.25,0)</f>
        <v>320</v>
      </c>
      <c r="F2" s="21">
        <f>+ROUND(C2*1.5,0)</f>
        <v>384</v>
      </c>
      <c r="G2" s="71"/>
      <c r="H2" s="72"/>
    </row>
    <row r="3" spans="1:8" x14ac:dyDescent="0.15">
      <c r="A3" s="5" t="s">
        <v>2</v>
      </c>
      <c r="B3" s="5">
        <v>1</v>
      </c>
      <c r="C3" s="6">
        <v>404</v>
      </c>
      <c r="D3" s="6">
        <f t="shared" ref="D3:D6" si="0">+ROUND(C3*1.25,0)</f>
        <v>505</v>
      </c>
      <c r="E3" s="6">
        <f t="shared" ref="E3:E10" si="1">+ROUND(C3*1.25,0)</f>
        <v>505</v>
      </c>
      <c r="F3" s="21">
        <f t="shared" ref="F3:F11" si="2">+ROUND(C3*1.5,0)</f>
        <v>606</v>
      </c>
      <c r="G3" s="71"/>
      <c r="H3" s="72"/>
    </row>
    <row r="4" spans="1:8" x14ac:dyDescent="0.15">
      <c r="A4" s="5" t="s">
        <v>2</v>
      </c>
      <c r="B4" s="5">
        <v>1.5</v>
      </c>
      <c r="C4" s="6">
        <v>587</v>
      </c>
      <c r="D4" s="6">
        <f t="shared" si="0"/>
        <v>734</v>
      </c>
      <c r="E4" s="6">
        <f t="shared" si="1"/>
        <v>734</v>
      </c>
      <c r="F4" s="21">
        <f t="shared" si="2"/>
        <v>881</v>
      </c>
      <c r="G4" s="71"/>
      <c r="H4" s="72"/>
    </row>
    <row r="5" spans="1:8" x14ac:dyDescent="0.15">
      <c r="A5" s="5" t="s">
        <v>2</v>
      </c>
      <c r="B5" s="5">
        <v>2</v>
      </c>
      <c r="C5" s="6">
        <v>669</v>
      </c>
      <c r="D5" s="6">
        <f t="shared" si="0"/>
        <v>836</v>
      </c>
      <c r="E5" s="6">
        <f t="shared" si="1"/>
        <v>836</v>
      </c>
      <c r="F5" s="21">
        <f t="shared" si="2"/>
        <v>1004</v>
      </c>
      <c r="G5" s="71"/>
      <c r="H5" s="72"/>
    </row>
    <row r="6" spans="1:8" x14ac:dyDescent="0.15">
      <c r="A6" s="5" t="s">
        <v>2</v>
      </c>
      <c r="B6" s="5">
        <v>2.5</v>
      </c>
      <c r="C6" s="6">
        <v>754</v>
      </c>
      <c r="D6" s="6">
        <f t="shared" si="0"/>
        <v>943</v>
      </c>
      <c r="E6" s="6">
        <f t="shared" si="1"/>
        <v>943</v>
      </c>
      <c r="F6" s="21">
        <f t="shared" si="2"/>
        <v>1131</v>
      </c>
      <c r="G6" s="71"/>
      <c r="H6" s="72"/>
    </row>
    <row r="7" spans="1:8" x14ac:dyDescent="0.15">
      <c r="A7" s="5" t="s">
        <v>2</v>
      </c>
      <c r="B7" s="5">
        <v>3</v>
      </c>
      <c r="C7" s="6">
        <v>837</v>
      </c>
      <c r="D7" s="67"/>
      <c r="E7" s="6">
        <f t="shared" si="1"/>
        <v>1046</v>
      </c>
      <c r="F7" s="21">
        <f t="shared" si="2"/>
        <v>1256</v>
      </c>
      <c r="G7" s="71"/>
      <c r="H7" s="72"/>
    </row>
    <row r="8" spans="1:8" x14ac:dyDescent="0.15">
      <c r="A8" s="5" t="s">
        <v>2</v>
      </c>
      <c r="B8" s="5">
        <v>3.5</v>
      </c>
      <c r="C8" s="6">
        <v>921</v>
      </c>
      <c r="D8" s="67"/>
      <c r="E8" s="6">
        <f t="shared" si="1"/>
        <v>1151</v>
      </c>
      <c r="F8" s="21">
        <f t="shared" si="2"/>
        <v>1382</v>
      </c>
      <c r="G8" s="71"/>
      <c r="H8" s="72"/>
    </row>
    <row r="9" spans="1:8" x14ac:dyDescent="0.15">
      <c r="A9" s="5" t="s">
        <v>2</v>
      </c>
      <c r="B9" s="5">
        <v>4</v>
      </c>
      <c r="C9" s="6">
        <f>+C8+83</f>
        <v>1004</v>
      </c>
      <c r="D9" s="67"/>
      <c r="E9" s="6">
        <f t="shared" si="1"/>
        <v>1255</v>
      </c>
      <c r="F9" s="21">
        <f t="shared" si="2"/>
        <v>1506</v>
      </c>
      <c r="G9" s="71"/>
      <c r="H9" s="72"/>
    </row>
    <row r="10" spans="1:8" x14ac:dyDescent="0.15">
      <c r="A10" s="5" t="s">
        <v>2</v>
      </c>
      <c r="B10" s="5">
        <v>4.5</v>
      </c>
      <c r="C10" s="6">
        <f>+C9+83</f>
        <v>1087</v>
      </c>
      <c r="D10" s="67"/>
      <c r="E10" s="6">
        <f t="shared" si="1"/>
        <v>1359</v>
      </c>
      <c r="F10" s="21">
        <f t="shared" si="2"/>
        <v>1631</v>
      </c>
      <c r="G10" s="71"/>
      <c r="H10" s="72"/>
    </row>
    <row r="11" spans="1:8" x14ac:dyDescent="0.15">
      <c r="A11" s="5" t="s">
        <v>2</v>
      </c>
      <c r="B11" s="5">
        <v>5</v>
      </c>
      <c r="C11" s="6">
        <f>+C10+83</f>
        <v>1170</v>
      </c>
      <c r="D11" s="67"/>
      <c r="E11" s="67"/>
      <c r="F11" s="21">
        <f t="shared" si="2"/>
        <v>1755</v>
      </c>
      <c r="G11" s="71"/>
      <c r="H11" s="72"/>
    </row>
    <row r="13" spans="1:8" x14ac:dyDescent="0.15">
      <c r="A13" s="69" t="s">
        <v>71</v>
      </c>
      <c r="B13" s="40" t="s">
        <v>17</v>
      </c>
      <c r="C13" s="42" t="s">
        <v>18</v>
      </c>
      <c r="D13" s="68" t="s">
        <v>69</v>
      </c>
      <c r="E13" s="68" t="s">
        <v>70</v>
      </c>
      <c r="F13" s="40" t="s">
        <v>19</v>
      </c>
    </row>
    <row r="14" spans="1:8" x14ac:dyDescent="0.15">
      <c r="A14" s="5" t="s">
        <v>3</v>
      </c>
      <c r="B14" s="5">
        <v>0.5</v>
      </c>
      <c r="C14" s="6">
        <v>106</v>
      </c>
      <c r="D14" s="6">
        <f>+ROUND(C14*1.25,0)</f>
        <v>133</v>
      </c>
      <c r="E14" s="6">
        <f>+ROUND(C14*1.25,0)</f>
        <v>133</v>
      </c>
      <c r="F14" s="6">
        <f>+ROUND(C14*1.5,0)</f>
        <v>159</v>
      </c>
      <c r="G14" s="72"/>
      <c r="H14" s="72"/>
    </row>
    <row r="15" spans="1:8" x14ac:dyDescent="0.15">
      <c r="A15" s="5" t="s">
        <v>3</v>
      </c>
      <c r="B15" s="5">
        <v>0.75</v>
      </c>
      <c r="C15" s="6">
        <v>153</v>
      </c>
      <c r="D15" s="6">
        <f t="shared" ref="D15:D22" si="3">+ROUND(C15*1.25,0)</f>
        <v>191</v>
      </c>
      <c r="E15" s="6">
        <f t="shared" ref="E15:E24" si="4">+ROUND(C15*1.25,0)</f>
        <v>191</v>
      </c>
      <c r="F15" s="6">
        <f t="shared" ref="F15:F24" si="5">+ROUND(C15*1.5,0)</f>
        <v>230</v>
      </c>
      <c r="G15" s="72"/>
      <c r="H15" s="72"/>
    </row>
    <row r="16" spans="1:8" x14ac:dyDescent="0.15">
      <c r="A16" s="5" t="s">
        <v>3</v>
      </c>
      <c r="B16" s="5">
        <v>1</v>
      </c>
      <c r="C16" s="6">
        <v>197</v>
      </c>
      <c r="D16" s="6">
        <f t="shared" si="3"/>
        <v>246</v>
      </c>
      <c r="E16" s="6">
        <f t="shared" si="4"/>
        <v>246</v>
      </c>
      <c r="F16" s="6">
        <f t="shared" si="5"/>
        <v>296</v>
      </c>
      <c r="G16" s="72"/>
      <c r="H16" s="72"/>
    </row>
    <row r="17" spans="1:8" x14ac:dyDescent="0.15">
      <c r="A17" s="5" t="s">
        <v>3</v>
      </c>
      <c r="B17" s="5">
        <v>1.25</v>
      </c>
      <c r="C17" s="6">
        <v>239</v>
      </c>
      <c r="D17" s="6">
        <f t="shared" si="3"/>
        <v>299</v>
      </c>
      <c r="E17" s="6">
        <f t="shared" si="4"/>
        <v>299</v>
      </c>
      <c r="F17" s="6">
        <f t="shared" si="5"/>
        <v>359</v>
      </c>
      <c r="G17" s="72"/>
      <c r="H17" s="72"/>
    </row>
    <row r="18" spans="1:8" x14ac:dyDescent="0.15">
      <c r="A18" s="5" t="s">
        <v>3</v>
      </c>
      <c r="B18" s="5">
        <v>1.5</v>
      </c>
      <c r="C18" s="6">
        <v>275</v>
      </c>
      <c r="D18" s="6">
        <f t="shared" si="3"/>
        <v>344</v>
      </c>
      <c r="E18" s="6">
        <f t="shared" si="4"/>
        <v>344</v>
      </c>
      <c r="F18" s="6">
        <f t="shared" si="5"/>
        <v>413</v>
      </c>
      <c r="G18" s="72"/>
      <c r="H18" s="72"/>
    </row>
    <row r="19" spans="1:8" x14ac:dyDescent="0.15">
      <c r="A19" s="5" t="s">
        <v>3</v>
      </c>
      <c r="B19" s="5">
        <v>1.75</v>
      </c>
      <c r="C19" s="6">
        <v>311</v>
      </c>
      <c r="D19" s="6">
        <f t="shared" si="3"/>
        <v>389</v>
      </c>
      <c r="E19" s="6">
        <f t="shared" si="4"/>
        <v>389</v>
      </c>
      <c r="F19" s="6">
        <f t="shared" si="5"/>
        <v>467</v>
      </c>
      <c r="G19" s="72"/>
      <c r="H19" s="72"/>
    </row>
    <row r="20" spans="1:8" x14ac:dyDescent="0.15">
      <c r="A20" s="5" t="s">
        <v>3</v>
      </c>
      <c r="B20" s="5">
        <v>2</v>
      </c>
      <c r="C20" s="6">
        <f>+C19+35</f>
        <v>346</v>
      </c>
      <c r="D20" s="6">
        <f t="shared" si="3"/>
        <v>433</v>
      </c>
      <c r="E20" s="6">
        <f t="shared" si="4"/>
        <v>433</v>
      </c>
      <c r="F20" s="6">
        <f t="shared" si="5"/>
        <v>519</v>
      </c>
      <c r="G20" s="72"/>
      <c r="H20" s="72"/>
    </row>
    <row r="21" spans="1:8" x14ac:dyDescent="0.15">
      <c r="A21" s="5" t="s">
        <v>3</v>
      </c>
      <c r="B21" s="5">
        <v>2.25</v>
      </c>
      <c r="C21" s="6">
        <f>+C20+35</f>
        <v>381</v>
      </c>
      <c r="D21" s="6">
        <f t="shared" si="3"/>
        <v>476</v>
      </c>
      <c r="E21" s="6">
        <f t="shared" si="4"/>
        <v>476</v>
      </c>
      <c r="F21" s="6">
        <f t="shared" si="5"/>
        <v>572</v>
      </c>
      <c r="G21" s="72"/>
      <c r="H21" s="72"/>
    </row>
    <row r="22" spans="1:8" x14ac:dyDescent="0.15">
      <c r="A22" s="5" t="s">
        <v>3</v>
      </c>
      <c r="B22" s="5">
        <v>2.5</v>
      </c>
      <c r="C22" s="6">
        <f>+C21+35</f>
        <v>416</v>
      </c>
      <c r="D22" s="6">
        <f t="shared" si="3"/>
        <v>520</v>
      </c>
      <c r="E22" s="6">
        <f t="shared" si="4"/>
        <v>520</v>
      </c>
      <c r="F22" s="6">
        <f t="shared" si="5"/>
        <v>624</v>
      </c>
      <c r="G22" s="72"/>
      <c r="H22" s="72"/>
    </row>
    <row r="23" spans="1:8" x14ac:dyDescent="0.15">
      <c r="A23" s="5" t="s">
        <v>3</v>
      </c>
      <c r="B23" s="5">
        <v>2.75</v>
      </c>
      <c r="C23" s="6">
        <f>+C22+35</f>
        <v>451</v>
      </c>
      <c r="D23" s="70"/>
      <c r="E23" s="6">
        <f t="shared" si="4"/>
        <v>564</v>
      </c>
      <c r="F23" s="6">
        <f t="shared" si="5"/>
        <v>677</v>
      </c>
      <c r="G23" s="72"/>
      <c r="H23" s="72"/>
    </row>
    <row r="24" spans="1:8" x14ac:dyDescent="0.15">
      <c r="A24" s="5" t="s">
        <v>3</v>
      </c>
      <c r="B24" s="5">
        <v>3</v>
      </c>
      <c r="C24" s="6">
        <f>+C23+35</f>
        <v>486</v>
      </c>
      <c r="D24" s="70"/>
      <c r="E24" s="6">
        <f t="shared" si="4"/>
        <v>608</v>
      </c>
      <c r="F24" s="6">
        <f t="shared" si="5"/>
        <v>729</v>
      </c>
      <c r="G24" s="72"/>
      <c r="H24" s="72"/>
    </row>
  </sheetData>
  <phoneticPr fontId="3"/>
  <dataValidations count="1">
    <dataValidation imeMode="off" allowBlank="1" showInputMessage="1" showErrorMessage="1" sqref="C13 C1 B2:C11 B14:C24" xr:uid="{00000000-0002-0000-0400-000000000000}"/>
  </dataValidations>
  <pageMargins left="0.39370078740157483" right="0.19685039370078741" top="0.39370078740157483" bottom="0" header="0.31496062992125984" footer="0"/>
  <pageSetup paperSize="8" scale="84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算定</vt:lpstr>
      <vt:lpstr>計算表(例)</vt:lpstr>
      <vt:lpstr>計算表(空)</vt:lpstr>
      <vt:lpstr>補足事項</vt:lpstr>
      <vt:lpstr>報酬単価(R6.4</vt:lpstr>
      <vt:lpstr>'計算表(空)'!Print_Area</vt:lpstr>
      <vt:lpstr>'計算表(例)'!Print_Area</vt:lpstr>
      <vt:lpstr>算定!Print_Area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横山　理人</cp:lastModifiedBy>
  <cp:lastPrinted>2024-09-18T01:09:09Z</cp:lastPrinted>
  <dcterms:created xsi:type="dcterms:W3CDTF">2020-10-03T14:12:58Z</dcterms:created>
  <dcterms:modified xsi:type="dcterms:W3CDTF">2024-12-09T01:48:55Z</dcterms:modified>
</cp:coreProperties>
</file>